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020" windowHeight="12150" activeTab="1"/>
  </bookViews>
  <sheets>
    <sheet name="общее образование" sheetId="1" r:id="rId1"/>
    <sheet name="дошкольное образование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2" l="1"/>
  <c r="Y13" i="2"/>
  <c r="X13" i="2"/>
  <c r="E13" i="2"/>
  <c r="D13" i="2" s="1"/>
  <c r="AC12" i="2"/>
  <c r="AA12" i="2"/>
  <c r="Z12" i="2"/>
  <c r="Y12" i="2"/>
  <c r="X12" i="2"/>
  <c r="O12" i="2"/>
  <c r="E12" i="2"/>
  <c r="D12" i="2" s="1"/>
  <c r="Y11" i="2"/>
  <c r="X11" i="2"/>
  <c r="E11" i="2"/>
  <c r="D11" i="2" s="1"/>
  <c r="Y10" i="2"/>
  <c r="X10" i="2"/>
  <c r="E10" i="2"/>
  <c r="D10" i="2" s="1"/>
  <c r="Y9" i="2"/>
  <c r="X9" i="2"/>
  <c r="O9" i="2"/>
  <c r="E9" i="2"/>
  <c r="D9" i="2"/>
  <c r="Y8" i="2"/>
  <c r="Z8" i="2" s="1"/>
  <c r="AC8" i="2" s="1"/>
  <c r="X8" i="2"/>
  <c r="E8" i="2"/>
  <c r="D8" i="2"/>
  <c r="Y7" i="2"/>
  <c r="Y14" i="2" s="1"/>
  <c r="X7" i="2"/>
  <c r="O7" i="2"/>
  <c r="E7" i="2"/>
  <c r="D7" i="2"/>
  <c r="Z6" i="2"/>
  <c r="Y6" i="2"/>
  <c r="X6" i="2"/>
  <c r="O6" i="2"/>
  <c r="E6" i="2"/>
  <c r="E14" i="2" s="1"/>
  <c r="F18" i="1"/>
  <c r="F19" i="1" s="1"/>
  <c r="Q17" i="1"/>
  <c r="E17" i="1"/>
  <c r="Q16" i="1"/>
  <c r="E16" i="1"/>
  <c r="R16" i="1" s="1"/>
  <c r="S16" i="1" s="1"/>
  <c r="D16" i="1"/>
  <c r="U16" i="1" s="1"/>
  <c r="Q15" i="1"/>
  <c r="E15" i="1"/>
  <c r="E18" i="1" s="1"/>
  <c r="D15" i="1"/>
  <c r="V14" i="1"/>
  <c r="T14" i="1"/>
  <c r="Q14" i="1"/>
  <c r="D14" i="1"/>
  <c r="F13" i="1"/>
  <c r="V12" i="1"/>
  <c r="T12" i="1"/>
  <c r="D12" i="1"/>
  <c r="V11" i="1"/>
  <c r="T11" i="1"/>
  <c r="D11" i="1"/>
  <c r="R10" i="1"/>
  <c r="S10" i="1" s="1"/>
  <c r="V10" i="1" s="1"/>
  <c r="E10" i="1"/>
  <c r="D10" i="1"/>
  <c r="E9" i="1"/>
  <c r="E8" i="1"/>
  <c r="D8" i="1"/>
  <c r="E7" i="1"/>
  <c r="D7" i="1"/>
  <c r="R6" i="1"/>
  <c r="E6" i="1"/>
  <c r="D6" i="1"/>
  <c r="AA9" i="2" l="1"/>
  <c r="AB9" i="2" s="1"/>
  <c r="AA13" i="2"/>
  <c r="AB13" i="2" s="1"/>
  <c r="AA6" i="2"/>
  <c r="Z7" i="2"/>
  <c r="AC7" i="2" s="1"/>
  <c r="AA7" i="2"/>
  <c r="AB7" i="2" s="1"/>
  <c r="AA8" i="2"/>
  <c r="AB8" i="2" s="1"/>
  <c r="Z9" i="2"/>
  <c r="AC9" i="2" s="1"/>
  <c r="Z10" i="2"/>
  <c r="AC10" i="2" s="1"/>
  <c r="Z11" i="2"/>
  <c r="AC11" i="2" s="1"/>
  <c r="Z13" i="2"/>
  <c r="AC13" i="2" s="1"/>
  <c r="D6" i="2"/>
  <c r="D14" i="2" s="1"/>
  <c r="AC6" i="2"/>
  <c r="T6" i="1"/>
  <c r="E13" i="1"/>
  <c r="E19" i="1" s="1"/>
  <c r="R8" i="1"/>
  <c r="T10" i="1"/>
  <c r="U10" i="1" s="1"/>
  <c r="U14" i="1"/>
  <c r="V16" i="1"/>
  <c r="R17" i="1"/>
  <c r="S6" i="1"/>
  <c r="R7" i="1"/>
  <c r="D9" i="1"/>
  <c r="R15" i="1"/>
  <c r="D17" i="1"/>
  <c r="D18" i="1" s="1"/>
  <c r="R9" i="1"/>
  <c r="AC14" i="2" l="1"/>
  <c r="AA14" i="2"/>
  <c r="AB6" i="2"/>
  <c r="AB14" i="2" s="1"/>
  <c r="AA11" i="2"/>
  <c r="AB11" i="2" s="1"/>
  <c r="AA10" i="2"/>
  <c r="AB10" i="2" s="1"/>
  <c r="Z14" i="2"/>
  <c r="S9" i="1"/>
  <c r="V9" i="1" s="1"/>
  <c r="S8" i="1"/>
  <c r="V8" i="1" s="1"/>
  <c r="T8" i="1"/>
  <c r="U8" i="1" s="1"/>
  <c r="U6" i="1"/>
  <c r="S7" i="1"/>
  <c r="V7" i="1" s="1"/>
  <c r="V6" i="1"/>
  <c r="R13" i="1"/>
  <c r="D13" i="1"/>
  <c r="D19" i="1" s="1"/>
  <c r="R18" i="1"/>
  <c r="S15" i="1"/>
  <c r="T17" i="1"/>
  <c r="S17" i="1"/>
  <c r="V17" i="1" s="1"/>
  <c r="S18" i="1" l="1"/>
  <c r="S19" i="1" s="1"/>
  <c r="V15" i="1"/>
  <c r="V18" i="1" s="1"/>
  <c r="V19" i="1" s="1"/>
  <c r="T9" i="1"/>
  <c r="U9" i="1" s="1"/>
  <c r="T15" i="1"/>
  <c r="V13" i="1"/>
  <c r="T7" i="1"/>
  <c r="R19" i="1"/>
  <c r="S13" i="1"/>
  <c r="U7" i="1" l="1"/>
  <c r="U13" i="1" s="1"/>
  <c r="T13" i="1"/>
  <c r="U15" i="1"/>
  <c r="U18" i="1" s="1"/>
  <c r="U19" i="1" s="1"/>
  <c r="T18" i="1"/>
  <c r="T19" i="1" l="1"/>
</calcChain>
</file>

<file path=xl/sharedStrings.xml><?xml version="1.0" encoding="utf-8"?>
<sst xmlns="http://schemas.openxmlformats.org/spreadsheetml/2006/main" count="163" uniqueCount="68">
  <si>
    <t>Наименование муниципального образования, наименование и местонахождение организации общего образования, виды работ (кратко)</t>
  </si>
  <si>
    <t>Наименование планируемых видов работ (кратко)</t>
  </si>
  <si>
    <t>Сроки выполнения работ</t>
  </si>
  <si>
    <t xml:space="preserve">Стоимость работ </t>
  </si>
  <si>
    <t>Количество обучающихся</t>
  </si>
  <si>
    <t>Наличие второй смены</t>
  </si>
  <si>
    <t>Комплексность работ</t>
  </si>
  <si>
    <t>Срочность неотложность</t>
  </si>
  <si>
    <t>% софинансирования</t>
  </si>
  <si>
    <t>ИТОГО:</t>
  </si>
  <si>
    <t>ВСЕГО: ОБОРУДОВАНИЕ</t>
  </si>
  <si>
    <t>ОБОРУДОВ. МБ</t>
  </si>
  <si>
    <t>ОБОРУДОВ. ОБ</t>
  </si>
  <si>
    <t xml:space="preserve">ВСЕГО: </t>
  </si>
  <si>
    <t>ОБ (тыс.руб.)</t>
  </si>
  <si>
    <t>МБ (тыс.руб.)</t>
  </si>
  <si>
    <t>всего: (тыс.руб.)</t>
  </si>
  <si>
    <t>человек</t>
  </si>
  <si>
    <t>баллов</t>
  </si>
  <si>
    <t>%</t>
  </si>
  <si>
    <t>(тыс.руб.)</t>
  </si>
  <si>
    <t>МОУ Важинская СОШ Подпорожский район</t>
  </si>
  <si>
    <t>окончание</t>
  </si>
  <si>
    <t>2019-2020</t>
  </si>
  <si>
    <t>МОБУ Колтушская СОШ (старое здание) Всеволожский район</t>
  </si>
  <si>
    <t>МОБУ СОШ № 4 г.Всеволожск, здание на ул. Шишканя, дом 2</t>
  </si>
  <si>
    <t>Войсковицкая СОШ №1 Гатчинский район</t>
  </si>
  <si>
    <t>МОУ "Киришская СОШ №2" Киришский район, г.Кириши, ул.Комсомольская, дом 5</t>
  </si>
  <si>
    <t>МОУ "СОШ №5" г. Тихвин, 1-й микрорайон, дом 32</t>
  </si>
  <si>
    <t xml:space="preserve">МОУ "СОШ №3" г. Сланцы </t>
  </si>
  <si>
    <t>Итого по переходящим объектам:</t>
  </si>
  <si>
    <t>МОУ "СОШ № 14" г. Выборг</t>
  </si>
  <si>
    <t>Комплексный капитальный ремонт здания.</t>
  </si>
  <si>
    <t>нет</t>
  </si>
  <si>
    <t>5 видов</t>
  </si>
  <si>
    <t>высокая</t>
  </si>
  <si>
    <t xml:space="preserve">МОБУ Сясьстройская № 1 СОШ  Волховский район </t>
  </si>
  <si>
    <t>МКОУ Лодейнопольский центр развития (филиал в д.Шамокша) Лодейнопольский район</t>
  </si>
  <si>
    <t xml:space="preserve">МОУ "Громовская СОШ" п. Суходолье Приозерский район </t>
  </si>
  <si>
    <t>2020-2021</t>
  </si>
  <si>
    <t>Итого по новым объектам</t>
  </si>
  <si>
    <t>ВСЕГО</t>
  </si>
  <si>
    <t>Расчет объема субсидий бюджетам муниципальных образований Ленинградской области на реновацию организаций общего образования на  2020 год</t>
  </si>
  <si>
    <t>Копмлексность работ</t>
  </si>
  <si>
    <t>Технические мероприятия</t>
  </si>
  <si>
    <t>количество воспитанников</t>
  </si>
  <si>
    <t>комплексность работ</t>
  </si>
  <si>
    <t>наибольшая срочность (неотложность) работ</t>
  </si>
  <si>
    <t>категория затратности</t>
  </si>
  <si>
    <t>МБДОУ "Детский сад № 8" г. Пикалево Бокситогорский район</t>
  </si>
  <si>
    <t>4 вида работ</t>
  </si>
  <si>
    <t xml:space="preserve">высокозатратные и долгосрочные мероприятия </t>
  </si>
  <si>
    <t>МБДОУ "Детский сад № 6" г. Волосово Волосовский район</t>
  </si>
  <si>
    <t>3 вида работ</t>
  </si>
  <si>
    <t>среднесрочные технические мероприятия</t>
  </si>
  <si>
    <t>МБДОУ "Детский сад № 2 "Рябинка" г.Волхов Волховский район</t>
  </si>
  <si>
    <t>Комплексный капитальный ремонт здания.1-й этап</t>
  </si>
  <si>
    <t>МБДОУ "Детский сад № 21" г. Выборг</t>
  </si>
  <si>
    <t xml:space="preserve">5 видов работ и более </t>
  </si>
  <si>
    <t>низкая</t>
  </si>
  <si>
    <t>МКДОУ "Детский сад № 4 "Катюша" г. Лодейное Поле</t>
  </si>
  <si>
    <t>МДОУ "Детский сад № 6" г. Луга, Тоси Петровой, дом 20</t>
  </si>
  <si>
    <t>МАДОУ "Детский сад № 6" г. Кириши</t>
  </si>
  <si>
    <t xml:space="preserve">Комплексный капитальный ремонт здания.1-й этап                   </t>
  </si>
  <si>
    <t>4 вида</t>
  </si>
  <si>
    <t>МБЛОУ "Детский сад № 35" г. Коммунар Гатчинский район</t>
  </si>
  <si>
    <t>ИТОГО</t>
  </si>
  <si>
    <t>Расчет объема субсидий бюджетам муниципальных образований Ленинградской области на реновацию организаций дошкольного  образования на 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</si>
</sst>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vertical="top"/>
    </xf>
    <xf numFmtId="3" fontId="1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/>
    </xf>
    <xf numFmtId="4" fontId="1" fillId="0" borderId="3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1" fillId="0" borderId="3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"/>
  <sheetViews>
    <sheetView workbookViewId="0">
      <selection activeCell="A2" sqref="A2:V2"/>
    </sheetView>
  </sheetViews>
  <sheetFormatPr defaultRowHeight="15" x14ac:dyDescent="0.25"/>
  <cols>
    <col min="1" max="1" width="15.140625" customWidth="1"/>
  </cols>
  <sheetData>
    <row r="2" spans="1:22" x14ac:dyDescent="0.25">
      <c r="A2" s="33" t="s">
        <v>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4" spans="1:22" ht="33.75" x14ac:dyDescent="0.25">
      <c r="A4" s="1" t="s">
        <v>0</v>
      </c>
      <c r="B4" s="1" t="s">
        <v>1</v>
      </c>
      <c r="C4" s="2" t="s">
        <v>2</v>
      </c>
      <c r="D4" s="3" t="s">
        <v>3</v>
      </c>
      <c r="E4" s="3"/>
      <c r="F4" s="3"/>
      <c r="G4" s="4" t="s">
        <v>4</v>
      </c>
      <c r="H4" s="5"/>
      <c r="I4" s="1" t="s">
        <v>5</v>
      </c>
      <c r="J4" s="1"/>
      <c r="K4" s="4" t="s">
        <v>6</v>
      </c>
      <c r="L4" s="5"/>
      <c r="M4" s="4" t="s">
        <v>7</v>
      </c>
      <c r="N4" s="5"/>
      <c r="O4" s="4" t="s">
        <v>8</v>
      </c>
      <c r="P4" s="5"/>
      <c r="Q4" s="6" t="s">
        <v>9</v>
      </c>
      <c r="R4" s="7" t="s">
        <v>10</v>
      </c>
      <c r="S4" s="7" t="s">
        <v>11</v>
      </c>
      <c r="T4" s="7" t="s">
        <v>12</v>
      </c>
      <c r="U4" s="6" t="s">
        <v>13</v>
      </c>
      <c r="V4" s="8" t="s">
        <v>13</v>
      </c>
    </row>
    <row r="5" spans="1:22" ht="22.5" x14ac:dyDescent="0.25">
      <c r="A5" s="1"/>
      <c r="B5" s="1"/>
      <c r="C5" s="9"/>
      <c r="D5" s="7" t="s">
        <v>14</v>
      </c>
      <c r="E5" s="7" t="s">
        <v>15</v>
      </c>
      <c r="F5" s="7" t="s">
        <v>16</v>
      </c>
      <c r="G5" s="10" t="s">
        <v>17</v>
      </c>
      <c r="H5" s="11" t="s">
        <v>18</v>
      </c>
      <c r="I5" s="11"/>
      <c r="J5" s="11" t="s">
        <v>18</v>
      </c>
      <c r="K5" s="11"/>
      <c r="L5" s="11" t="s">
        <v>18</v>
      </c>
      <c r="M5" s="8"/>
      <c r="N5" s="11" t="s">
        <v>18</v>
      </c>
      <c r="O5" s="11" t="s">
        <v>19</v>
      </c>
      <c r="P5" s="11" t="s">
        <v>18</v>
      </c>
      <c r="Q5" s="12" t="s">
        <v>18</v>
      </c>
      <c r="R5" s="7" t="s">
        <v>20</v>
      </c>
      <c r="S5" s="7" t="s">
        <v>15</v>
      </c>
      <c r="T5" s="7" t="s">
        <v>14</v>
      </c>
      <c r="U5" s="13" t="s">
        <v>14</v>
      </c>
      <c r="V5" s="7" t="s">
        <v>15</v>
      </c>
    </row>
    <row r="6" spans="1:22" ht="56.25" x14ac:dyDescent="0.25">
      <c r="A6" s="14" t="s">
        <v>21</v>
      </c>
      <c r="B6" s="15" t="s">
        <v>22</v>
      </c>
      <c r="C6" s="16" t="s">
        <v>23</v>
      </c>
      <c r="D6" s="17">
        <f>F6-E6</f>
        <v>43594.407000000007</v>
      </c>
      <c r="E6" s="17">
        <f>F6*0.1</f>
        <v>4843.8230000000003</v>
      </c>
      <c r="F6" s="18">
        <v>48438.23</v>
      </c>
      <c r="G6" s="19"/>
      <c r="H6" s="11"/>
      <c r="I6" s="11"/>
      <c r="J6" s="11"/>
      <c r="K6" s="15"/>
      <c r="L6" s="11"/>
      <c r="M6" s="15"/>
      <c r="N6" s="11"/>
      <c r="O6" s="11"/>
      <c r="P6" s="11"/>
      <c r="Q6" s="12"/>
      <c r="R6" s="18">
        <f t="shared" ref="R6:R10" si="0">E6</f>
        <v>4843.8230000000003</v>
      </c>
      <c r="S6" s="18">
        <f>R6*0.1</f>
        <v>484.38230000000004</v>
      </c>
      <c r="T6" s="18">
        <f>R6-S6</f>
        <v>4359.4407000000001</v>
      </c>
      <c r="U6" s="20">
        <f>T6+D6</f>
        <v>47953.847700000006</v>
      </c>
      <c r="V6" s="18">
        <f t="shared" ref="V6:V12" si="1">E6+S6</f>
        <v>5328.2053000000005</v>
      </c>
    </row>
    <row r="7" spans="1:22" ht="78.75" x14ac:dyDescent="0.25">
      <c r="A7" s="21" t="s">
        <v>24</v>
      </c>
      <c r="B7" s="15" t="s">
        <v>22</v>
      </c>
      <c r="C7" s="16" t="s">
        <v>23</v>
      </c>
      <c r="D7" s="17">
        <f>F7-E7</f>
        <v>25985.352600000002</v>
      </c>
      <c r="E7" s="17">
        <f>F7*0.1</f>
        <v>2887.2614000000003</v>
      </c>
      <c r="F7" s="18">
        <v>28872.614000000001</v>
      </c>
      <c r="G7" s="19"/>
      <c r="H7" s="8"/>
      <c r="I7" s="8"/>
      <c r="J7" s="8"/>
      <c r="K7" s="15"/>
      <c r="L7" s="11"/>
      <c r="M7" s="15"/>
      <c r="N7" s="11"/>
      <c r="O7" s="11"/>
      <c r="P7" s="11"/>
      <c r="Q7" s="22"/>
      <c r="R7" s="18">
        <f t="shared" si="0"/>
        <v>2887.2614000000003</v>
      </c>
      <c r="S7" s="18">
        <f>R7*0.1</f>
        <v>288.72614000000004</v>
      </c>
      <c r="T7" s="23">
        <f>R7-S7</f>
        <v>2598.5352600000001</v>
      </c>
      <c r="U7" s="20">
        <f>D7+T7</f>
        <v>28583.887860000003</v>
      </c>
      <c r="V7" s="24">
        <f t="shared" si="1"/>
        <v>3175.9875400000005</v>
      </c>
    </row>
    <row r="8" spans="1:22" ht="78.75" x14ac:dyDescent="0.25">
      <c r="A8" s="21" t="s">
        <v>25</v>
      </c>
      <c r="B8" s="15" t="s">
        <v>22</v>
      </c>
      <c r="C8" s="16" t="s">
        <v>23</v>
      </c>
      <c r="D8" s="17">
        <f>F8-E8</f>
        <v>38198.160000000003</v>
      </c>
      <c r="E8" s="17">
        <f>F8*0.1</f>
        <v>4244.2400000000007</v>
      </c>
      <c r="F8" s="18">
        <v>42442.400000000001</v>
      </c>
      <c r="G8" s="19"/>
      <c r="H8" s="8"/>
      <c r="I8" s="8"/>
      <c r="J8" s="8"/>
      <c r="K8" s="15"/>
      <c r="L8" s="11"/>
      <c r="M8" s="15"/>
      <c r="N8" s="11"/>
      <c r="O8" s="11"/>
      <c r="P8" s="11"/>
      <c r="Q8" s="22"/>
      <c r="R8" s="18">
        <f t="shared" si="0"/>
        <v>4244.2400000000007</v>
      </c>
      <c r="S8" s="18">
        <f>R8*0.1</f>
        <v>424.42400000000009</v>
      </c>
      <c r="T8" s="23">
        <f>R8-S8</f>
        <v>3819.8160000000007</v>
      </c>
      <c r="U8" s="20">
        <f>D8+T8</f>
        <v>42017.976000000002</v>
      </c>
      <c r="V8" s="24">
        <f t="shared" si="1"/>
        <v>4668.6640000000007</v>
      </c>
    </row>
    <row r="9" spans="1:22" ht="56.25" x14ac:dyDescent="0.25">
      <c r="A9" s="21" t="s">
        <v>26</v>
      </c>
      <c r="B9" s="14" t="s">
        <v>22</v>
      </c>
      <c r="C9" s="16" t="s">
        <v>23</v>
      </c>
      <c r="D9" s="25">
        <f>F9-E9</f>
        <v>48028.913999999997</v>
      </c>
      <c r="E9" s="17">
        <f>F9*0.1</f>
        <v>5336.5460000000003</v>
      </c>
      <c r="F9" s="18">
        <v>53365.46</v>
      </c>
      <c r="G9" s="19"/>
      <c r="H9" s="11"/>
      <c r="I9" s="11"/>
      <c r="J9" s="11"/>
      <c r="K9" s="15"/>
      <c r="L9" s="11"/>
      <c r="M9" s="15"/>
      <c r="N9" s="11"/>
      <c r="O9" s="11"/>
      <c r="P9" s="11"/>
      <c r="Q9" s="22"/>
      <c r="R9" s="18">
        <f t="shared" si="0"/>
        <v>5336.5460000000003</v>
      </c>
      <c r="S9" s="18">
        <f>R9*0.1</f>
        <v>533.65460000000007</v>
      </c>
      <c r="T9" s="23">
        <f>R9-S9</f>
        <v>4802.8914000000004</v>
      </c>
      <c r="U9" s="20">
        <f>D9+T9</f>
        <v>52831.805399999997</v>
      </c>
      <c r="V9" s="24">
        <f t="shared" si="1"/>
        <v>5870.2006000000001</v>
      </c>
    </row>
    <row r="10" spans="1:22" ht="112.5" x14ac:dyDescent="0.25">
      <c r="A10" s="14" t="s">
        <v>27</v>
      </c>
      <c r="B10" s="14" t="s">
        <v>22</v>
      </c>
      <c r="C10" s="16" t="s">
        <v>23</v>
      </c>
      <c r="D10" s="17">
        <f t="shared" ref="D10:D12" si="2">F10-E10</f>
        <v>44010.559999999998</v>
      </c>
      <c r="E10" s="17">
        <f>F10*0.2</f>
        <v>11002.64</v>
      </c>
      <c r="F10" s="18">
        <v>55013.2</v>
      </c>
      <c r="G10" s="26"/>
      <c r="H10" s="11"/>
      <c r="I10" s="11"/>
      <c r="J10" s="11"/>
      <c r="K10" s="15"/>
      <c r="L10" s="11"/>
      <c r="M10" s="15"/>
      <c r="N10" s="11"/>
      <c r="O10" s="11"/>
      <c r="P10" s="11"/>
      <c r="Q10" s="12"/>
      <c r="R10" s="18">
        <f t="shared" si="0"/>
        <v>11002.64</v>
      </c>
      <c r="S10" s="18">
        <f>R10*0.2</f>
        <v>2200.5279999999998</v>
      </c>
      <c r="T10" s="18">
        <f t="shared" ref="T10:T11" si="3">R10-S10</f>
        <v>8802.1119999999992</v>
      </c>
      <c r="U10" s="20">
        <f>T10+D10</f>
        <v>52812.671999999999</v>
      </c>
      <c r="V10" s="18">
        <f t="shared" si="1"/>
        <v>13203.168</v>
      </c>
    </row>
    <row r="11" spans="1:22" ht="67.5" x14ac:dyDescent="0.25">
      <c r="A11" s="14" t="s">
        <v>28</v>
      </c>
      <c r="B11" s="14" t="s">
        <v>22</v>
      </c>
      <c r="C11" s="16" t="s">
        <v>23</v>
      </c>
      <c r="D11" s="17">
        <f t="shared" si="2"/>
        <v>44111.87</v>
      </c>
      <c r="E11" s="17">
        <v>4362.71</v>
      </c>
      <c r="F11" s="18">
        <v>48474.58</v>
      </c>
      <c r="G11" s="26"/>
      <c r="H11" s="11"/>
      <c r="I11" s="11"/>
      <c r="J11" s="11"/>
      <c r="K11" s="15"/>
      <c r="L11" s="11"/>
      <c r="M11" s="15"/>
      <c r="N11" s="11"/>
      <c r="O11" s="11"/>
      <c r="P11" s="11"/>
      <c r="Q11" s="12"/>
      <c r="R11" s="18">
        <v>4847.46</v>
      </c>
      <c r="S11" s="18">
        <v>436.27</v>
      </c>
      <c r="T11" s="18">
        <f t="shared" si="3"/>
        <v>4411.1900000000005</v>
      </c>
      <c r="U11" s="20">
        <v>48523.05</v>
      </c>
      <c r="V11" s="18">
        <f t="shared" si="1"/>
        <v>4798.9799999999996</v>
      </c>
    </row>
    <row r="12" spans="1:22" ht="33.75" x14ac:dyDescent="0.25">
      <c r="A12" s="14" t="s">
        <v>29</v>
      </c>
      <c r="B12" s="15" t="s">
        <v>22</v>
      </c>
      <c r="C12" s="16" t="s">
        <v>23</v>
      </c>
      <c r="D12" s="17">
        <f t="shared" si="2"/>
        <v>80694.17</v>
      </c>
      <c r="E12" s="17">
        <v>11003.75</v>
      </c>
      <c r="F12" s="18">
        <v>91697.919999999998</v>
      </c>
      <c r="G12" s="19"/>
      <c r="H12" s="11"/>
      <c r="I12" s="11"/>
      <c r="J12" s="11"/>
      <c r="K12" s="15"/>
      <c r="L12" s="11"/>
      <c r="M12" s="15"/>
      <c r="N12" s="11"/>
      <c r="O12" s="11"/>
      <c r="P12" s="11"/>
      <c r="Q12" s="12"/>
      <c r="R12" s="18">
        <v>9169.7900000000009</v>
      </c>
      <c r="S12" s="18">
        <v>1100.3800000000001</v>
      </c>
      <c r="T12" s="18">
        <f>R12-S12</f>
        <v>8069.4100000000008</v>
      </c>
      <c r="U12" s="20">
        <v>88763.59</v>
      </c>
      <c r="V12" s="18">
        <f t="shared" si="1"/>
        <v>12104.130000000001</v>
      </c>
    </row>
    <row r="13" spans="1:22" x14ac:dyDescent="0.25">
      <c r="A13" s="27" t="s">
        <v>30</v>
      </c>
      <c r="B13" s="28"/>
      <c r="C13" s="6"/>
      <c r="D13" s="20">
        <f t="shared" ref="D13:E13" si="4">SUM(D6:D12)</f>
        <v>324623.43359999999</v>
      </c>
      <c r="E13" s="20">
        <f t="shared" si="4"/>
        <v>43680.970399999998</v>
      </c>
      <c r="F13" s="20">
        <f>SUM(F6:F12)</f>
        <v>368304.40399999998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>
        <f t="shared" ref="R13:V13" si="5">SUM(R6:R12)</f>
        <v>42331.760399999999</v>
      </c>
      <c r="S13" s="20">
        <f>SUM(S6:S12)</f>
        <v>5468.3650399999997</v>
      </c>
      <c r="T13" s="20">
        <f t="shared" si="5"/>
        <v>36863.395360000002</v>
      </c>
      <c r="U13" s="20">
        <f>SUM(U6:U12)</f>
        <v>361486.82895999996</v>
      </c>
      <c r="V13" s="20">
        <f t="shared" si="5"/>
        <v>49149.33544000001</v>
      </c>
    </row>
    <row r="14" spans="1:22" ht="56.25" x14ac:dyDescent="0.25">
      <c r="A14" s="14" t="s">
        <v>31</v>
      </c>
      <c r="B14" s="15" t="s">
        <v>32</v>
      </c>
      <c r="C14" s="8">
        <v>2020</v>
      </c>
      <c r="D14" s="17">
        <f>F14-E14</f>
        <v>29832.576999999997</v>
      </c>
      <c r="E14" s="17">
        <v>4068.08</v>
      </c>
      <c r="F14" s="7">
        <v>33900.656999999999</v>
      </c>
      <c r="G14" s="10">
        <v>867</v>
      </c>
      <c r="H14" s="11">
        <v>5</v>
      </c>
      <c r="I14" s="11" t="s">
        <v>33</v>
      </c>
      <c r="J14" s="11">
        <v>0</v>
      </c>
      <c r="K14" s="15" t="s">
        <v>34</v>
      </c>
      <c r="L14" s="11">
        <v>5</v>
      </c>
      <c r="M14" s="15" t="s">
        <v>35</v>
      </c>
      <c r="N14" s="11">
        <v>5</v>
      </c>
      <c r="O14" s="29">
        <v>10</v>
      </c>
      <c r="P14" s="29">
        <v>1</v>
      </c>
      <c r="Q14" s="12">
        <f>H14+L14+N14+P14</f>
        <v>16</v>
      </c>
      <c r="R14" s="18">
        <v>3390.07</v>
      </c>
      <c r="S14" s="18">
        <v>406.81</v>
      </c>
      <c r="T14" s="23">
        <f>R14-S14</f>
        <v>2983.26</v>
      </c>
      <c r="U14" s="20">
        <f t="shared" ref="U14:U16" si="6">D14+T14</f>
        <v>32815.837</v>
      </c>
      <c r="V14" s="24">
        <f t="shared" ref="V14:V17" si="7">E14+S14</f>
        <v>4474.8900000000003</v>
      </c>
    </row>
    <row r="15" spans="1:22" ht="67.5" x14ac:dyDescent="0.25">
      <c r="A15" s="14" t="s">
        <v>36</v>
      </c>
      <c r="B15" s="15" t="s">
        <v>32</v>
      </c>
      <c r="C15" s="8">
        <v>2020</v>
      </c>
      <c r="D15" s="17">
        <f t="shared" ref="D15:D17" si="8">F15-E15</f>
        <v>79002.891000000003</v>
      </c>
      <c r="E15" s="17">
        <f>F15*0.1</f>
        <v>8778.0990000000002</v>
      </c>
      <c r="F15" s="7">
        <v>87780.99</v>
      </c>
      <c r="G15" s="10">
        <v>571</v>
      </c>
      <c r="H15" s="11">
        <v>5</v>
      </c>
      <c r="I15" s="11" t="s">
        <v>33</v>
      </c>
      <c r="J15" s="11">
        <v>0</v>
      </c>
      <c r="K15" s="15" t="s">
        <v>34</v>
      </c>
      <c r="L15" s="11">
        <v>5</v>
      </c>
      <c r="M15" s="15" t="s">
        <v>35</v>
      </c>
      <c r="N15" s="11">
        <v>5</v>
      </c>
      <c r="O15" s="29">
        <v>10</v>
      </c>
      <c r="P15" s="29">
        <v>1</v>
      </c>
      <c r="Q15" s="12">
        <f>H15+L15+N15+P15</f>
        <v>16</v>
      </c>
      <c r="R15" s="18">
        <f t="shared" ref="R15:R17" si="9">E15</f>
        <v>8778.0990000000002</v>
      </c>
      <c r="S15" s="18">
        <f t="shared" ref="S15:S17" si="10">R15*0.1</f>
        <v>877.80990000000008</v>
      </c>
      <c r="T15" s="23">
        <f t="shared" ref="T15" si="11">R15-S15</f>
        <v>7900.2891</v>
      </c>
      <c r="U15" s="20">
        <f t="shared" si="6"/>
        <v>86903.180099999998</v>
      </c>
      <c r="V15" s="24">
        <f t="shared" si="7"/>
        <v>9655.9089000000004</v>
      </c>
    </row>
    <row r="16" spans="1:22" ht="123.75" x14ac:dyDescent="0.25">
      <c r="A16" s="14" t="s">
        <v>37</v>
      </c>
      <c r="B16" s="15" t="s">
        <v>32</v>
      </c>
      <c r="C16" s="8">
        <v>2020</v>
      </c>
      <c r="D16" s="17">
        <f t="shared" si="8"/>
        <v>22584.959999999999</v>
      </c>
      <c r="E16" s="17">
        <f t="shared" ref="E16:E17" si="12">F16*0.1</f>
        <v>2509.4400000000005</v>
      </c>
      <c r="F16" s="18">
        <v>25094.400000000001</v>
      </c>
      <c r="G16" s="19">
        <v>405</v>
      </c>
      <c r="H16" s="11">
        <v>5</v>
      </c>
      <c r="I16" s="11" t="s">
        <v>33</v>
      </c>
      <c r="J16" s="11">
        <v>0</v>
      </c>
      <c r="K16" s="15" t="s">
        <v>34</v>
      </c>
      <c r="L16" s="11">
        <v>5</v>
      </c>
      <c r="M16" s="15" t="s">
        <v>35</v>
      </c>
      <c r="N16" s="11">
        <v>5</v>
      </c>
      <c r="O16" s="29">
        <v>10</v>
      </c>
      <c r="P16" s="29">
        <v>1</v>
      </c>
      <c r="Q16" s="12">
        <f>H16+L16+N16+P16</f>
        <v>16</v>
      </c>
      <c r="R16" s="18">
        <f t="shared" si="9"/>
        <v>2509.4400000000005</v>
      </c>
      <c r="S16" s="18">
        <f t="shared" si="10"/>
        <v>250.94400000000007</v>
      </c>
      <c r="T16" s="23">
        <v>3549.76</v>
      </c>
      <c r="U16" s="20">
        <f t="shared" si="6"/>
        <v>26134.720000000001</v>
      </c>
      <c r="V16" s="24">
        <f t="shared" si="7"/>
        <v>2760.3840000000005</v>
      </c>
    </row>
    <row r="17" spans="1:22" ht="67.5" x14ac:dyDescent="0.25">
      <c r="A17" s="14" t="s">
        <v>38</v>
      </c>
      <c r="B17" s="15" t="s">
        <v>32</v>
      </c>
      <c r="C17" s="16" t="s">
        <v>39</v>
      </c>
      <c r="D17" s="17">
        <f t="shared" si="8"/>
        <v>53674.623</v>
      </c>
      <c r="E17" s="17">
        <f t="shared" si="12"/>
        <v>5963.8470000000007</v>
      </c>
      <c r="F17" s="18">
        <v>59638.47</v>
      </c>
      <c r="G17" s="19">
        <v>181</v>
      </c>
      <c r="H17" s="11">
        <v>3</v>
      </c>
      <c r="I17" s="11" t="s">
        <v>33</v>
      </c>
      <c r="J17" s="11">
        <v>0</v>
      </c>
      <c r="K17" s="15" t="s">
        <v>34</v>
      </c>
      <c r="L17" s="11">
        <v>5</v>
      </c>
      <c r="M17" s="15" t="s">
        <v>35</v>
      </c>
      <c r="N17" s="11">
        <v>5</v>
      </c>
      <c r="O17" s="29">
        <v>10</v>
      </c>
      <c r="P17" s="29">
        <v>1</v>
      </c>
      <c r="Q17" s="12">
        <f>H17+L17+N17+P17</f>
        <v>14</v>
      </c>
      <c r="R17" s="18">
        <f t="shared" si="9"/>
        <v>5963.8470000000007</v>
      </c>
      <c r="S17" s="18">
        <f t="shared" si="10"/>
        <v>596.38470000000007</v>
      </c>
      <c r="T17" s="18">
        <f t="shared" ref="T17" si="13">R17-S17</f>
        <v>5367.4623000000011</v>
      </c>
      <c r="U17" s="20">
        <v>59046.63</v>
      </c>
      <c r="V17" s="18">
        <f t="shared" si="7"/>
        <v>6560.2317000000003</v>
      </c>
    </row>
    <row r="18" spans="1:22" ht="15.75" x14ac:dyDescent="0.25">
      <c r="A18" s="27" t="s">
        <v>40</v>
      </c>
      <c r="B18" s="30"/>
      <c r="C18" s="16"/>
      <c r="D18" s="20">
        <f t="shared" ref="D18" si="14">SUM(D14:D17)</f>
        <v>185095.05099999998</v>
      </c>
      <c r="E18" s="20">
        <f t="shared" ref="E18:F18" si="15">SUM(E14:E17)</f>
        <v>21319.466</v>
      </c>
      <c r="F18" s="20">
        <f t="shared" si="15"/>
        <v>206414.51699999999</v>
      </c>
      <c r="G18" s="19"/>
      <c r="H18" s="11"/>
      <c r="I18" s="11"/>
      <c r="J18" s="11"/>
      <c r="K18" s="15"/>
      <c r="L18" s="11"/>
      <c r="M18" s="15"/>
      <c r="N18" s="11"/>
      <c r="O18" s="29"/>
      <c r="P18" s="29"/>
      <c r="Q18" s="12"/>
      <c r="R18" s="20">
        <f t="shared" ref="R18:V18" si="16">SUM(R14:R17)</f>
        <v>20641.456000000002</v>
      </c>
      <c r="S18" s="20">
        <f t="shared" si="16"/>
        <v>2131.9486000000002</v>
      </c>
      <c r="T18" s="20">
        <f t="shared" si="16"/>
        <v>19800.771400000001</v>
      </c>
      <c r="U18" s="20">
        <f>SUM(U14:U17)</f>
        <v>204900.3671</v>
      </c>
      <c r="V18" s="20">
        <f t="shared" si="16"/>
        <v>23451.414600000004</v>
      </c>
    </row>
    <row r="19" spans="1:22" ht="15.75" x14ac:dyDescent="0.25">
      <c r="A19" s="31" t="s">
        <v>41</v>
      </c>
      <c r="B19" s="32"/>
      <c r="C19" s="16"/>
      <c r="D19" s="20">
        <f>D18+D13</f>
        <v>509718.48459999997</v>
      </c>
      <c r="E19" s="20">
        <f t="shared" ref="E19:F19" si="17">E18+E13</f>
        <v>65000.436399999999</v>
      </c>
      <c r="F19" s="20">
        <f t="shared" si="17"/>
        <v>574718.92099999997</v>
      </c>
      <c r="G19" s="19"/>
      <c r="H19" s="11"/>
      <c r="I19" s="11"/>
      <c r="J19" s="11"/>
      <c r="K19" s="15"/>
      <c r="L19" s="11"/>
      <c r="M19" s="15"/>
      <c r="N19" s="11"/>
      <c r="O19" s="29"/>
      <c r="P19" s="29"/>
      <c r="Q19" s="12"/>
      <c r="R19" s="20">
        <f>R18+R13</f>
        <v>62973.216400000005</v>
      </c>
      <c r="S19" s="20">
        <f t="shared" ref="S19:T19" si="18">S18+S13</f>
        <v>7600.3136400000003</v>
      </c>
      <c r="T19" s="20">
        <f t="shared" si="18"/>
        <v>56664.166760000007</v>
      </c>
      <c r="U19" s="20">
        <f>U18+U13</f>
        <v>566387.19605999999</v>
      </c>
      <c r="V19" s="20">
        <f t="shared" ref="V19" si="19">V18+V13</f>
        <v>72600.750040000014</v>
      </c>
    </row>
  </sheetData>
  <mergeCells count="13">
    <mergeCell ref="A2:V2"/>
    <mergeCell ref="K4:L4"/>
    <mergeCell ref="M4:N4"/>
    <mergeCell ref="O4:P4"/>
    <mergeCell ref="A13:B13"/>
    <mergeCell ref="A18:B18"/>
    <mergeCell ref="A19:B19"/>
    <mergeCell ref="A4:A5"/>
    <mergeCell ref="B4:B5"/>
    <mergeCell ref="C4:C5"/>
    <mergeCell ref="D4:F4"/>
    <mergeCell ref="G4:H4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4"/>
  <sheetViews>
    <sheetView tabSelected="1" topLeftCell="D1" workbookViewId="0">
      <selection activeCell="N6" sqref="N6"/>
    </sheetView>
  </sheetViews>
  <sheetFormatPr defaultRowHeight="15" x14ac:dyDescent="0.25"/>
  <cols>
    <col min="1" max="1" width="19.28515625" customWidth="1"/>
    <col min="2" max="2" width="12.7109375" customWidth="1"/>
    <col min="11" max="11" width="14.7109375" customWidth="1"/>
  </cols>
  <sheetData>
    <row r="2" spans="1:29" x14ac:dyDescent="0.25">
      <c r="A2" s="41" t="s">
        <v>67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4" spans="1:29" ht="33.75" x14ac:dyDescent="0.25">
      <c r="A4" s="2" t="s">
        <v>0</v>
      </c>
      <c r="B4" s="2" t="s">
        <v>1</v>
      </c>
      <c r="C4" s="2" t="s">
        <v>2</v>
      </c>
      <c r="D4" s="35" t="s">
        <v>3</v>
      </c>
      <c r="E4" s="36"/>
      <c r="F4" s="37"/>
      <c r="G4" s="4" t="s">
        <v>4</v>
      </c>
      <c r="H4" s="5"/>
      <c r="I4" s="4" t="s">
        <v>43</v>
      </c>
      <c r="J4" s="5"/>
      <c r="K4" s="4" t="s">
        <v>44</v>
      </c>
      <c r="L4" s="5"/>
      <c r="M4" s="4" t="s">
        <v>8</v>
      </c>
      <c r="N4" s="5"/>
      <c r="O4" s="6" t="s">
        <v>9</v>
      </c>
      <c r="P4" s="4" t="s">
        <v>45</v>
      </c>
      <c r="Q4" s="5"/>
      <c r="R4" s="4" t="s">
        <v>46</v>
      </c>
      <c r="S4" s="5"/>
      <c r="T4" s="4" t="s">
        <v>47</v>
      </c>
      <c r="U4" s="5"/>
      <c r="V4" s="4" t="s">
        <v>8</v>
      </c>
      <c r="W4" s="5"/>
      <c r="X4" s="8" t="s">
        <v>9</v>
      </c>
      <c r="Y4" s="7" t="s">
        <v>10</v>
      </c>
      <c r="Z4" s="7" t="s">
        <v>11</v>
      </c>
      <c r="AA4" s="7" t="s">
        <v>12</v>
      </c>
      <c r="AB4" s="6" t="s">
        <v>13</v>
      </c>
      <c r="AC4" s="8" t="s">
        <v>13</v>
      </c>
    </row>
    <row r="5" spans="1:29" ht="33.75" x14ac:dyDescent="0.25">
      <c r="A5" s="9"/>
      <c r="B5" s="9"/>
      <c r="C5" s="9"/>
      <c r="D5" s="7" t="s">
        <v>14</v>
      </c>
      <c r="E5" s="7" t="s">
        <v>15</v>
      </c>
      <c r="F5" s="7" t="s">
        <v>16</v>
      </c>
      <c r="G5" s="10" t="s">
        <v>17</v>
      </c>
      <c r="H5" s="11" t="s">
        <v>18</v>
      </c>
      <c r="I5" s="11"/>
      <c r="J5" s="11" t="s">
        <v>18</v>
      </c>
      <c r="K5" s="8" t="s">
        <v>48</v>
      </c>
      <c r="L5" s="11" t="s">
        <v>18</v>
      </c>
      <c r="M5" s="11" t="s">
        <v>19</v>
      </c>
      <c r="N5" s="11" t="s">
        <v>18</v>
      </c>
      <c r="O5" s="12" t="s">
        <v>18</v>
      </c>
      <c r="P5" s="11" t="s">
        <v>17</v>
      </c>
      <c r="Q5" s="11" t="s">
        <v>18</v>
      </c>
      <c r="R5" s="11"/>
      <c r="S5" s="11" t="s">
        <v>18</v>
      </c>
      <c r="T5" s="11"/>
      <c r="U5" s="11" t="s">
        <v>18</v>
      </c>
      <c r="V5" s="11" t="s">
        <v>19</v>
      </c>
      <c r="W5" s="11" t="s">
        <v>18</v>
      </c>
      <c r="X5" s="11" t="s">
        <v>18</v>
      </c>
      <c r="Y5" s="7" t="s">
        <v>20</v>
      </c>
      <c r="Z5" s="7" t="s">
        <v>15</v>
      </c>
      <c r="AA5" s="7" t="s">
        <v>14</v>
      </c>
      <c r="AB5" s="13" t="s">
        <v>14</v>
      </c>
      <c r="AC5" s="7" t="s">
        <v>15</v>
      </c>
    </row>
    <row r="6" spans="1:29" ht="67.5" x14ac:dyDescent="0.25">
      <c r="A6" s="14" t="s">
        <v>49</v>
      </c>
      <c r="B6" s="15" t="s">
        <v>32</v>
      </c>
      <c r="C6" s="16">
        <v>2020</v>
      </c>
      <c r="D6" s="17">
        <f t="shared" ref="D6:D14" si="0">F6-E6</f>
        <v>58767.034461999996</v>
      </c>
      <c r="E6" s="17">
        <f>F6*0.11</f>
        <v>7263.3413379999993</v>
      </c>
      <c r="F6" s="18">
        <v>66030.375799999994</v>
      </c>
      <c r="G6" s="19">
        <v>241</v>
      </c>
      <c r="H6" s="11">
        <v>2</v>
      </c>
      <c r="I6" s="15" t="s">
        <v>50</v>
      </c>
      <c r="J6" s="11">
        <v>4</v>
      </c>
      <c r="K6" s="15" t="s">
        <v>51</v>
      </c>
      <c r="L6" s="11">
        <v>5</v>
      </c>
      <c r="M6" s="11">
        <v>10</v>
      </c>
      <c r="N6" s="11">
        <v>1</v>
      </c>
      <c r="O6" s="12">
        <f>H6+J6+L6+N6</f>
        <v>12</v>
      </c>
      <c r="P6" s="11">
        <v>241</v>
      </c>
      <c r="Q6" s="11">
        <v>5</v>
      </c>
      <c r="R6" s="11" t="s">
        <v>34</v>
      </c>
      <c r="S6" s="11">
        <v>5</v>
      </c>
      <c r="T6" s="11" t="s">
        <v>35</v>
      </c>
      <c r="U6" s="11">
        <v>5</v>
      </c>
      <c r="V6" s="11">
        <v>10</v>
      </c>
      <c r="W6" s="11">
        <v>1</v>
      </c>
      <c r="X6" s="11">
        <f>Q6+S6+U6+W6</f>
        <v>16</v>
      </c>
      <c r="Y6" s="18">
        <f>F6*0.1</f>
        <v>6603.0375800000002</v>
      </c>
      <c r="Z6" s="18">
        <f>Y6*0.11</f>
        <v>726.33413380000002</v>
      </c>
      <c r="AA6" s="18">
        <f>Y6-Z6</f>
        <v>5876.7034462000001</v>
      </c>
      <c r="AB6" s="20">
        <f>AA6+D6</f>
        <v>64643.737908199997</v>
      </c>
      <c r="AC6" s="18">
        <f t="shared" ref="AC6:AC14" si="1">E6+Z6</f>
        <v>7989.6754717999993</v>
      </c>
    </row>
    <row r="7" spans="1:29" ht="67.5" x14ac:dyDescent="0.25">
      <c r="A7" s="21" t="s">
        <v>52</v>
      </c>
      <c r="B7" s="15" t="s">
        <v>32</v>
      </c>
      <c r="C7" s="8">
        <v>2020</v>
      </c>
      <c r="D7" s="17">
        <f t="shared" si="0"/>
        <v>41303.767499999994</v>
      </c>
      <c r="E7" s="17">
        <f>F7*0.1</f>
        <v>4589.3074999999999</v>
      </c>
      <c r="F7" s="18">
        <v>45893.074999999997</v>
      </c>
      <c r="G7" s="19">
        <v>1070</v>
      </c>
      <c r="H7" s="8">
        <v>5</v>
      </c>
      <c r="I7" s="15" t="s">
        <v>53</v>
      </c>
      <c r="J7" s="11">
        <v>3</v>
      </c>
      <c r="K7" s="15" t="s">
        <v>54</v>
      </c>
      <c r="L7" s="11">
        <v>3</v>
      </c>
      <c r="M7" s="11">
        <v>10</v>
      </c>
      <c r="N7" s="11">
        <v>1</v>
      </c>
      <c r="O7" s="22">
        <f>H7+J7+L7+N7</f>
        <v>12</v>
      </c>
      <c r="P7" s="38">
        <v>257</v>
      </c>
      <c r="Q7" s="38">
        <v>5</v>
      </c>
      <c r="R7" s="38" t="s">
        <v>34</v>
      </c>
      <c r="S7" s="38">
        <v>5</v>
      </c>
      <c r="T7" s="11" t="s">
        <v>35</v>
      </c>
      <c r="U7" s="38">
        <v>5</v>
      </c>
      <c r="V7" s="38">
        <v>10</v>
      </c>
      <c r="W7" s="38">
        <v>1</v>
      </c>
      <c r="X7" s="11">
        <f t="shared" ref="X7:X14" si="2">Q7+S7+U7+W7</f>
        <v>16</v>
      </c>
      <c r="Y7" s="18">
        <f>F7*0.1</f>
        <v>4589.3074999999999</v>
      </c>
      <c r="Z7" s="18">
        <f>Y7*0.1</f>
        <v>458.93074999999999</v>
      </c>
      <c r="AA7" s="23">
        <f>Y7-Z7</f>
        <v>4130.3767499999994</v>
      </c>
      <c r="AB7" s="20">
        <f>D7+AA7</f>
        <v>45434.144249999998</v>
      </c>
      <c r="AC7" s="24">
        <f t="shared" si="1"/>
        <v>5048.2382500000003</v>
      </c>
    </row>
    <row r="8" spans="1:29" ht="78.75" x14ac:dyDescent="0.25">
      <c r="A8" s="21" t="s">
        <v>55</v>
      </c>
      <c r="B8" s="15" t="s">
        <v>56</v>
      </c>
      <c r="C8" s="8" t="s">
        <v>39</v>
      </c>
      <c r="D8" s="17">
        <f t="shared" si="0"/>
        <v>39420</v>
      </c>
      <c r="E8" s="17">
        <f>F8*0.1</f>
        <v>4380</v>
      </c>
      <c r="F8" s="18">
        <v>43800</v>
      </c>
      <c r="G8" s="19"/>
      <c r="H8" s="8"/>
      <c r="I8" s="15"/>
      <c r="J8" s="11"/>
      <c r="K8" s="15"/>
      <c r="L8" s="11"/>
      <c r="M8" s="11"/>
      <c r="N8" s="11"/>
      <c r="O8" s="22"/>
      <c r="P8" s="38">
        <v>243</v>
      </c>
      <c r="Q8" s="38">
        <v>5</v>
      </c>
      <c r="R8" s="38" t="s">
        <v>34</v>
      </c>
      <c r="S8" s="38">
        <v>5</v>
      </c>
      <c r="T8" s="11" t="s">
        <v>35</v>
      </c>
      <c r="U8" s="38">
        <v>5</v>
      </c>
      <c r="V8" s="38">
        <v>10</v>
      </c>
      <c r="W8" s="38">
        <v>1</v>
      </c>
      <c r="X8" s="11">
        <f t="shared" si="2"/>
        <v>16</v>
      </c>
      <c r="Y8" s="18">
        <f>F8*0.1</f>
        <v>4380</v>
      </c>
      <c r="Z8" s="18">
        <f>Y8*0.1</f>
        <v>438</v>
      </c>
      <c r="AA8" s="23">
        <f>Y8-Z8</f>
        <v>3942</v>
      </c>
      <c r="AB8" s="20">
        <f>D8+AA8-1.5</f>
        <v>43360.5</v>
      </c>
      <c r="AC8" s="24">
        <f t="shared" si="1"/>
        <v>4818</v>
      </c>
    </row>
    <row r="9" spans="1:29" ht="56.25" x14ac:dyDescent="0.25">
      <c r="A9" s="14" t="s">
        <v>57</v>
      </c>
      <c r="B9" s="14" t="s">
        <v>32</v>
      </c>
      <c r="C9" s="16">
        <v>2020</v>
      </c>
      <c r="D9" s="17">
        <f t="shared" si="0"/>
        <v>62470.108799999995</v>
      </c>
      <c r="E9" s="17">
        <f>F9*0.12</f>
        <v>8518.6511999999984</v>
      </c>
      <c r="F9" s="18">
        <v>70988.759999999995</v>
      </c>
      <c r="G9" s="26">
        <v>676</v>
      </c>
      <c r="H9" s="11">
        <v>5</v>
      </c>
      <c r="I9" s="15" t="s">
        <v>58</v>
      </c>
      <c r="J9" s="11">
        <v>5</v>
      </c>
      <c r="K9" s="15" t="s">
        <v>59</v>
      </c>
      <c r="L9" s="11">
        <v>1</v>
      </c>
      <c r="M9" s="11">
        <v>20</v>
      </c>
      <c r="N9" s="11">
        <v>2</v>
      </c>
      <c r="O9" s="12">
        <f t="shared" ref="O9" si="3">H9+J9+L9+N9</f>
        <v>13</v>
      </c>
      <c r="P9" s="11">
        <v>320</v>
      </c>
      <c r="Q9" s="11">
        <v>5</v>
      </c>
      <c r="R9" s="11" t="s">
        <v>34</v>
      </c>
      <c r="S9" s="11">
        <v>5</v>
      </c>
      <c r="T9" s="11" t="s">
        <v>35</v>
      </c>
      <c r="U9" s="11">
        <v>5</v>
      </c>
      <c r="V9" s="11">
        <v>10</v>
      </c>
      <c r="W9" s="11">
        <v>1</v>
      </c>
      <c r="X9" s="11">
        <f t="shared" si="2"/>
        <v>16</v>
      </c>
      <c r="Y9" s="18">
        <f>F9*0.1</f>
        <v>7098.8760000000002</v>
      </c>
      <c r="Z9" s="18">
        <f>Y9*0.12</f>
        <v>851.86512000000005</v>
      </c>
      <c r="AA9" s="18">
        <f t="shared" ref="AA9" si="4">Y9-Z9</f>
        <v>6247.0108799999998</v>
      </c>
      <c r="AB9" s="20">
        <f t="shared" ref="AB9:AB13" si="5">AA9+D9</f>
        <v>68717.119679999989</v>
      </c>
      <c r="AC9" s="18">
        <f t="shared" si="1"/>
        <v>9370.5163199999988</v>
      </c>
    </row>
    <row r="10" spans="1:29" ht="67.5" x14ac:dyDescent="0.25">
      <c r="A10" s="14" t="s">
        <v>60</v>
      </c>
      <c r="B10" s="15" t="s">
        <v>32</v>
      </c>
      <c r="C10" s="16">
        <v>2020</v>
      </c>
      <c r="D10" s="17">
        <f t="shared" si="0"/>
        <v>29939.966999999997</v>
      </c>
      <c r="E10" s="17">
        <f>F10*0.1</f>
        <v>3326.663</v>
      </c>
      <c r="F10" s="18">
        <v>33266.629999999997</v>
      </c>
      <c r="G10" s="19"/>
      <c r="H10" s="11"/>
      <c r="I10" s="15"/>
      <c r="J10" s="11"/>
      <c r="K10" s="15"/>
      <c r="L10" s="11"/>
      <c r="M10" s="11"/>
      <c r="N10" s="11"/>
      <c r="O10" s="12"/>
      <c r="P10" s="11">
        <v>227</v>
      </c>
      <c r="Q10" s="11">
        <v>3</v>
      </c>
      <c r="R10" s="11" t="s">
        <v>34</v>
      </c>
      <c r="S10" s="11">
        <v>5</v>
      </c>
      <c r="T10" s="11" t="s">
        <v>35</v>
      </c>
      <c r="U10" s="11">
        <v>5</v>
      </c>
      <c r="V10" s="11">
        <v>10</v>
      </c>
      <c r="W10" s="11">
        <v>1</v>
      </c>
      <c r="X10" s="11">
        <f t="shared" si="2"/>
        <v>14</v>
      </c>
      <c r="Y10" s="18">
        <f>F10*0.1</f>
        <v>3326.663</v>
      </c>
      <c r="Z10" s="18">
        <f>Y10*0.1</f>
        <v>332.66630000000004</v>
      </c>
      <c r="AA10" s="18">
        <f>Y10-Z10</f>
        <v>2993.9967000000001</v>
      </c>
      <c r="AB10" s="20">
        <f t="shared" si="5"/>
        <v>32933.9637</v>
      </c>
      <c r="AC10" s="18">
        <f t="shared" si="1"/>
        <v>3659.3292999999999</v>
      </c>
    </row>
    <row r="11" spans="1:29" ht="67.5" x14ac:dyDescent="0.25">
      <c r="A11" s="14" t="s">
        <v>61</v>
      </c>
      <c r="B11" s="15" t="s">
        <v>32</v>
      </c>
      <c r="C11" s="16">
        <v>2020</v>
      </c>
      <c r="D11" s="17">
        <f t="shared" si="0"/>
        <v>29057.510300000002</v>
      </c>
      <c r="E11" s="17">
        <f>F11*0.09</f>
        <v>2873.8197</v>
      </c>
      <c r="F11" s="18">
        <v>31931.33</v>
      </c>
      <c r="G11" s="19"/>
      <c r="H11" s="11"/>
      <c r="I11" s="15"/>
      <c r="J11" s="11"/>
      <c r="K11" s="15"/>
      <c r="L11" s="11"/>
      <c r="M11" s="11"/>
      <c r="N11" s="11"/>
      <c r="O11" s="12"/>
      <c r="P11" s="11">
        <v>130</v>
      </c>
      <c r="Q11" s="11">
        <v>3</v>
      </c>
      <c r="R11" s="11" t="s">
        <v>34</v>
      </c>
      <c r="S11" s="11">
        <v>5</v>
      </c>
      <c r="T11" s="11" t="s">
        <v>35</v>
      </c>
      <c r="U11" s="11">
        <v>5</v>
      </c>
      <c r="V11" s="11">
        <v>10</v>
      </c>
      <c r="W11" s="11">
        <v>1</v>
      </c>
      <c r="X11" s="11">
        <f t="shared" si="2"/>
        <v>14</v>
      </c>
      <c r="Y11" s="18">
        <f t="shared" ref="Y11:Y13" si="6">F11*0.1</f>
        <v>3193.1330000000003</v>
      </c>
      <c r="Z11" s="18">
        <f>Y11*0.09</f>
        <v>287.38197000000002</v>
      </c>
      <c r="AA11" s="18">
        <f>Y11-Z11</f>
        <v>2905.7510300000004</v>
      </c>
      <c r="AB11" s="20">
        <f t="shared" si="5"/>
        <v>31963.261330000001</v>
      </c>
      <c r="AC11" s="18">
        <f t="shared" si="1"/>
        <v>3161.2016699999999</v>
      </c>
    </row>
    <row r="12" spans="1:29" ht="67.5" x14ac:dyDescent="0.25">
      <c r="A12" s="14" t="s">
        <v>62</v>
      </c>
      <c r="B12" s="15" t="s">
        <v>63</v>
      </c>
      <c r="C12" s="16" t="s">
        <v>39</v>
      </c>
      <c r="D12" s="17">
        <f t="shared" si="0"/>
        <v>21489.156600000002</v>
      </c>
      <c r="E12" s="17">
        <f>F12*0.13</f>
        <v>3211.0234</v>
      </c>
      <c r="F12" s="18">
        <v>24700.18</v>
      </c>
      <c r="G12" s="19">
        <v>605</v>
      </c>
      <c r="H12" s="11">
        <v>5</v>
      </c>
      <c r="I12" s="15" t="s">
        <v>50</v>
      </c>
      <c r="J12" s="11">
        <v>4</v>
      </c>
      <c r="K12" s="15" t="s">
        <v>54</v>
      </c>
      <c r="L12" s="11">
        <v>3</v>
      </c>
      <c r="M12" s="11">
        <v>10</v>
      </c>
      <c r="N12" s="11">
        <v>1</v>
      </c>
      <c r="O12" s="12">
        <f>H12+J12+L12+N12</f>
        <v>13</v>
      </c>
      <c r="P12" s="11">
        <v>188</v>
      </c>
      <c r="Q12" s="11">
        <v>3</v>
      </c>
      <c r="R12" s="11" t="s">
        <v>64</v>
      </c>
      <c r="S12" s="11">
        <v>4</v>
      </c>
      <c r="T12" s="11" t="s">
        <v>35</v>
      </c>
      <c r="U12" s="11">
        <v>5</v>
      </c>
      <c r="V12" s="11">
        <v>10</v>
      </c>
      <c r="W12" s="11">
        <v>1</v>
      </c>
      <c r="X12" s="11">
        <f t="shared" si="2"/>
        <v>13</v>
      </c>
      <c r="Y12" s="18">
        <f t="shared" si="6"/>
        <v>2470.018</v>
      </c>
      <c r="Z12" s="18">
        <f>Y12*0.13</f>
        <v>321.10234000000003</v>
      </c>
      <c r="AA12" s="18">
        <f>Y12-Z12</f>
        <v>2148.9156600000001</v>
      </c>
      <c r="AB12" s="20">
        <v>23638.080000000002</v>
      </c>
      <c r="AC12" s="18">
        <f t="shared" si="1"/>
        <v>3532.12574</v>
      </c>
    </row>
    <row r="13" spans="1:29" ht="78.75" x14ac:dyDescent="0.25">
      <c r="A13" s="14" t="s">
        <v>65</v>
      </c>
      <c r="B13" s="14" t="s">
        <v>32</v>
      </c>
      <c r="C13" s="16">
        <v>2020</v>
      </c>
      <c r="D13" s="17">
        <f t="shared" si="0"/>
        <v>23373.541799999999</v>
      </c>
      <c r="E13" s="17">
        <f t="shared" ref="E13" si="7">F13*0.1</f>
        <v>2597.0601999999999</v>
      </c>
      <c r="F13" s="18">
        <v>25970.601999999999</v>
      </c>
      <c r="G13" s="26">
        <v>876</v>
      </c>
      <c r="H13" s="11"/>
      <c r="I13" s="15"/>
      <c r="J13" s="11"/>
      <c r="K13" s="15"/>
      <c r="L13" s="11"/>
      <c r="M13" s="11"/>
      <c r="N13" s="11"/>
      <c r="O13" s="12"/>
      <c r="P13" s="11">
        <v>114</v>
      </c>
      <c r="Q13" s="11">
        <v>2</v>
      </c>
      <c r="R13" s="11" t="s">
        <v>34</v>
      </c>
      <c r="S13" s="11">
        <v>5</v>
      </c>
      <c r="T13" s="11" t="s">
        <v>35</v>
      </c>
      <c r="U13" s="11">
        <v>5</v>
      </c>
      <c r="V13" s="11">
        <v>10</v>
      </c>
      <c r="W13" s="11">
        <v>1</v>
      </c>
      <c r="X13" s="11">
        <f t="shared" si="2"/>
        <v>13</v>
      </c>
      <c r="Y13" s="18">
        <f t="shared" si="6"/>
        <v>2597.0601999999999</v>
      </c>
      <c r="Z13" s="18">
        <f t="shared" ref="Z13" si="8">Y13*0.1</f>
        <v>259.70602000000002</v>
      </c>
      <c r="AA13" s="18">
        <f t="shared" ref="AA13" si="9">Y13-Z13</f>
        <v>2337.3541799999998</v>
      </c>
      <c r="AB13" s="20">
        <f t="shared" si="5"/>
        <v>25710.895979999998</v>
      </c>
      <c r="AC13" s="18">
        <f t="shared" si="1"/>
        <v>2856.76622</v>
      </c>
    </row>
    <row r="14" spans="1:29" x14ac:dyDescent="0.25">
      <c r="A14" s="39" t="s">
        <v>66</v>
      </c>
      <c r="B14" s="40"/>
      <c r="C14" s="16"/>
      <c r="D14" s="20">
        <f t="shared" ref="D14" si="10">SUM(D6:D13)</f>
        <v>305821.08646199998</v>
      </c>
      <c r="E14" s="20">
        <f t="shared" ref="E14:F14" si="11">SUM(E6:E13)</f>
        <v>36759.866338</v>
      </c>
      <c r="F14" s="20">
        <f t="shared" si="11"/>
        <v>342580.95280000003</v>
      </c>
      <c r="G14" s="26"/>
      <c r="H14" s="11"/>
      <c r="I14" s="15"/>
      <c r="J14" s="11"/>
      <c r="K14" s="15"/>
      <c r="L14" s="11"/>
      <c r="M14" s="11"/>
      <c r="N14" s="11"/>
      <c r="O14" s="22"/>
      <c r="P14" s="38"/>
      <c r="Q14" s="38"/>
      <c r="R14" s="38"/>
      <c r="S14" s="38"/>
      <c r="T14" s="11"/>
      <c r="U14" s="38"/>
      <c r="V14" s="38"/>
      <c r="W14" s="38"/>
      <c r="X14" s="11"/>
      <c r="Y14" s="20">
        <f t="shared" ref="Y14:AA14" si="12">SUM(Y6:Y13)</f>
        <v>34258.095280000001</v>
      </c>
      <c r="Z14" s="20">
        <f t="shared" si="12"/>
        <v>3675.9866337999997</v>
      </c>
      <c r="AA14" s="20">
        <f t="shared" si="12"/>
        <v>30582.108646199995</v>
      </c>
      <c r="AB14" s="20">
        <f>SUM(AB6:AB13)</f>
        <v>336401.70284819993</v>
      </c>
      <c r="AC14" s="20">
        <f>SUM(AC6:AC13)</f>
        <v>40435.852971799999</v>
      </c>
    </row>
  </sheetData>
  <mergeCells count="14">
    <mergeCell ref="A14:B14"/>
    <mergeCell ref="A2:AC2"/>
    <mergeCell ref="K4:L4"/>
    <mergeCell ref="M4:N4"/>
    <mergeCell ref="P4:Q4"/>
    <mergeCell ref="R4:S4"/>
    <mergeCell ref="T4:U4"/>
    <mergeCell ref="V4:W4"/>
    <mergeCell ref="A4:A5"/>
    <mergeCell ref="B4:B5"/>
    <mergeCell ref="C4:C5"/>
    <mergeCell ref="D4:F4"/>
    <mergeCell ref="G4:H4"/>
    <mergeCell ref="I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общее образование</vt:lpstr>
      <vt:lpstr>дошкольное образование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Рыжова Наталья Борисовна</dc:creator>
  <cp:lastModifiedBy>Рыжова Наталья Борисовна</cp:lastModifiedBy>
  <dcterms:created xsi:type="dcterms:W3CDTF">2020-05-07T06:19:21Z</dcterms:created>
  <dcterms:modified xsi:type="dcterms:W3CDTF">2020-05-07T06:25:53Z</dcterms:modified>
</cp:coreProperties>
</file>