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5" yWindow="1365" windowWidth="29040" windowHeight="16440" tabRatio="685" firstSheet="1" activeTab="1"/>
  </bookViews>
  <sheets>
    <sheet name="Приложение(9)_4_исход" sheetId="17" state="hidden" r:id="rId1"/>
    <sheet name="ТЖС" sheetId="32" r:id="rId2"/>
  </sheets>
  <definedNames>
    <definedName name="_xlnm.Print_Titles" localSheetId="0">'Приложение(9)_4_исход'!$A:$B</definedName>
    <definedName name="_xlnm.Print_Titles" localSheetId="1">ТЖС!$A:$B</definedName>
    <definedName name="_xlnm.Print_Area" localSheetId="0">'Приложение(9)_4_исход'!$A$1:$BE$24</definedName>
    <definedName name="_xlnm.Print_Area" localSheetId="1">ТЖС!$A$1:$AG$28</definedName>
  </definedNames>
  <calcPr calcId="145621"/>
</workbook>
</file>

<file path=xl/calcChain.xml><?xml version="1.0" encoding="utf-8"?>
<calcChain xmlns="http://schemas.openxmlformats.org/spreadsheetml/2006/main">
  <c r="N80" i="32" l="1"/>
  <c r="N81" i="32" s="1"/>
  <c r="L80" i="32"/>
  <c r="L81" i="32" s="1"/>
  <c r="J80" i="32"/>
  <c r="H80" i="32"/>
  <c r="F80" i="32"/>
  <c r="F81" i="32" s="1"/>
  <c r="P79" i="32"/>
  <c r="Q79" i="32" s="1"/>
  <c r="K79" i="32"/>
  <c r="P78" i="32"/>
  <c r="Q78" i="32" s="1"/>
  <c r="K78" i="32"/>
  <c r="Q77" i="32"/>
  <c r="P77" i="32"/>
  <c r="K77" i="32"/>
  <c r="P76" i="32"/>
  <c r="Q76" i="32" s="1"/>
  <c r="K76" i="32"/>
  <c r="P75" i="32"/>
  <c r="Q75" i="32" s="1"/>
  <c r="K75" i="32"/>
  <c r="Q74" i="32"/>
  <c r="P74" i="32"/>
  <c r="K74" i="32"/>
  <c r="Q73" i="32"/>
  <c r="P73" i="32"/>
  <c r="K73" i="32"/>
  <c r="P72" i="32"/>
  <c r="Q72" i="32" s="1"/>
  <c r="K72" i="32"/>
  <c r="P71" i="32"/>
  <c r="Q71" i="32" s="1"/>
  <c r="K71" i="32"/>
  <c r="P70" i="32"/>
  <c r="Q70" i="32" s="1"/>
  <c r="K70" i="32"/>
  <c r="Q69" i="32"/>
  <c r="P69" i="32"/>
  <c r="K69" i="32"/>
  <c r="P68" i="32"/>
  <c r="Q68" i="32" s="1"/>
  <c r="K68" i="32"/>
  <c r="P67" i="32"/>
  <c r="Q67" i="32" s="1"/>
  <c r="K67" i="32"/>
  <c r="Q66" i="32"/>
  <c r="P66" i="32"/>
  <c r="K66" i="32"/>
  <c r="Q65" i="32"/>
  <c r="P65" i="32"/>
  <c r="K65" i="32"/>
  <c r="K80" i="32" s="1"/>
  <c r="P64" i="32"/>
  <c r="Q64" i="32" s="1"/>
  <c r="K64" i="32"/>
  <c r="P63" i="32"/>
  <c r="Q63" i="32" s="1"/>
  <c r="K63" i="32"/>
  <c r="P62" i="32"/>
  <c r="P80" i="32" s="1"/>
  <c r="K62" i="32"/>
  <c r="O61" i="32"/>
  <c r="M61" i="32"/>
  <c r="I61" i="32"/>
  <c r="G61" i="32"/>
  <c r="N54" i="32"/>
  <c r="L54" i="32"/>
  <c r="L55" i="32" s="1"/>
  <c r="J54" i="32"/>
  <c r="J81" i="32" s="1"/>
  <c r="H54" i="32"/>
  <c r="H81" i="32" s="1"/>
  <c r="F54" i="32"/>
  <c r="F55" i="32" s="1"/>
  <c r="P53" i="32"/>
  <c r="Q53" i="32" s="1"/>
  <c r="K53" i="32"/>
  <c r="P52" i="32"/>
  <c r="Q52" i="32" s="1"/>
  <c r="K52" i="32"/>
  <c r="P51" i="32"/>
  <c r="Q51" i="32" s="1"/>
  <c r="K51" i="32"/>
  <c r="Q50" i="32"/>
  <c r="P50" i="32"/>
  <c r="K50" i="32"/>
  <c r="P49" i="32"/>
  <c r="Q49" i="32" s="1"/>
  <c r="K49" i="32"/>
  <c r="P48" i="32"/>
  <c r="Q48" i="32" s="1"/>
  <c r="K48" i="32"/>
  <c r="G48" i="32"/>
  <c r="Q47" i="32"/>
  <c r="P47" i="32"/>
  <c r="K47" i="32"/>
  <c r="Q46" i="32"/>
  <c r="P46" i="32"/>
  <c r="K46" i="32"/>
  <c r="P45" i="32"/>
  <c r="Q45" i="32" s="1"/>
  <c r="K45" i="32"/>
  <c r="P44" i="32"/>
  <c r="Q44" i="32" s="1"/>
  <c r="K44" i="32"/>
  <c r="G44" i="32"/>
  <c r="P43" i="32"/>
  <c r="Q43" i="32" s="1"/>
  <c r="K43" i="32"/>
  <c r="Q42" i="32"/>
  <c r="P42" i="32"/>
  <c r="K42" i="32"/>
  <c r="P41" i="32"/>
  <c r="Q41" i="32" s="1"/>
  <c r="K41" i="32"/>
  <c r="P40" i="32"/>
  <c r="Q40" i="32" s="1"/>
  <c r="K40" i="32"/>
  <c r="G40" i="32"/>
  <c r="P39" i="32"/>
  <c r="Q39" i="32" s="1"/>
  <c r="K39" i="32"/>
  <c r="Q38" i="32"/>
  <c r="P38" i="32"/>
  <c r="K38" i="32"/>
  <c r="P37" i="32"/>
  <c r="K37" i="32"/>
  <c r="P36" i="32"/>
  <c r="Q36" i="32" s="1"/>
  <c r="K36" i="32"/>
  <c r="K54" i="32" s="1"/>
  <c r="M35" i="32"/>
  <c r="O35" i="32" s="1"/>
  <c r="I35" i="32"/>
  <c r="G35" i="32"/>
  <c r="AK28" i="32"/>
  <c r="AJ28" i="32"/>
  <c r="AI28" i="32"/>
  <c r="N28" i="32"/>
  <c r="L28" i="32"/>
  <c r="J28" i="32"/>
  <c r="J55" i="32" s="1"/>
  <c r="H28" i="32"/>
  <c r="F28" i="32"/>
  <c r="P27" i="32"/>
  <c r="Q27" i="32" s="1"/>
  <c r="K27" i="32"/>
  <c r="Q26" i="32"/>
  <c r="P26" i="32"/>
  <c r="K26" i="32"/>
  <c r="P25" i="32"/>
  <c r="Q25" i="32" s="1"/>
  <c r="K25" i="32"/>
  <c r="P24" i="32"/>
  <c r="Q24" i="32" s="1"/>
  <c r="K24" i="32"/>
  <c r="P23" i="32"/>
  <c r="Q23" i="32" s="1"/>
  <c r="K23" i="32"/>
  <c r="Q22" i="32"/>
  <c r="P22" i="32"/>
  <c r="K22" i="32"/>
  <c r="P21" i="32"/>
  <c r="Q21" i="32" s="1"/>
  <c r="K21" i="32"/>
  <c r="P20" i="32"/>
  <c r="Q20" i="32" s="1"/>
  <c r="K20" i="32"/>
  <c r="G20" i="32"/>
  <c r="P19" i="32"/>
  <c r="Q19" i="32" s="1"/>
  <c r="K19" i="32"/>
  <c r="Q18" i="32"/>
  <c r="P18" i="32"/>
  <c r="K18" i="32"/>
  <c r="P17" i="32"/>
  <c r="Q17" i="32" s="1"/>
  <c r="K17" i="32"/>
  <c r="P16" i="32"/>
  <c r="Q16" i="32" s="1"/>
  <c r="K16" i="32"/>
  <c r="G16" i="32"/>
  <c r="P15" i="32"/>
  <c r="Q15" i="32" s="1"/>
  <c r="K15" i="32"/>
  <c r="Q14" i="32"/>
  <c r="P14" i="32"/>
  <c r="M14" i="32"/>
  <c r="K14" i="32"/>
  <c r="G14" i="32"/>
  <c r="P13" i="32"/>
  <c r="Q13" i="32" s="1"/>
  <c r="K13" i="32"/>
  <c r="P12" i="32"/>
  <c r="Q12" i="32" s="1"/>
  <c r="K12" i="32"/>
  <c r="G12" i="32"/>
  <c r="P11" i="32"/>
  <c r="Q11" i="32" s="1"/>
  <c r="M11" i="32"/>
  <c r="K11" i="32"/>
  <c r="G11" i="32"/>
  <c r="Q10" i="32"/>
  <c r="P10" i="32"/>
  <c r="K10" i="32"/>
  <c r="K28" i="32" s="1"/>
  <c r="G10" i="32"/>
  <c r="AA9" i="32"/>
  <c r="Z9" i="32"/>
  <c r="Y9" i="32"/>
  <c r="M9" i="32"/>
  <c r="M43" i="32" s="1"/>
  <c r="I9" i="32"/>
  <c r="I45" i="32" s="1"/>
  <c r="G9" i="32"/>
  <c r="G36" i="32" s="1"/>
  <c r="M10" i="32" l="1"/>
  <c r="O9" i="32"/>
  <c r="I21" i="32"/>
  <c r="M39" i="32"/>
  <c r="I41" i="32"/>
  <c r="P28" i="32"/>
  <c r="G13" i="32"/>
  <c r="I14" i="32"/>
  <c r="Q37" i="32"/>
  <c r="P54" i="32"/>
  <c r="P55" i="32" s="1"/>
  <c r="I79" i="32"/>
  <c r="I71" i="32"/>
  <c r="I63" i="32"/>
  <c r="I48" i="32"/>
  <c r="I40" i="32"/>
  <c r="I24" i="32"/>
  <c r="I16" i="32"/>
  <c r="I76" i="32"/>
  <c r="I68" i="32"/>
  <c r="I53" i="32"/>
  <c r="I73" i="32"/>
  <c r="I65" i="32"/>
  <c r="I50" i="32"/>
  <c r="I42" i="32"/>
  <c r="I26" i="32"/>
  <c r="I18" i="32"/>
  <c r="I78" i="32"/>
  <c r="I70" i="32"/>
  <c r="I62" i="32"/>
  <c r="I47" i="32"/>
  <c r="I39" i="32"/>
  <c r="I27" i="32"/>
  <c r="I19" i="32"/>
  <c r="I75" i="32"/>
  <c r="I67" i="32"/>
  <c r="I52" i="32"/>
  <c r="I44" i="32"/>
  <c r="I36" i="32"/>
  <c r="I20" i="32"/>
  <c r="I72" i="32"/>
  <c r="I64" i="32"/>
  <c r="I77" i="32"/>
  <c r="I69" i="32"/>
  <c r="I46" i="32"/>
  <c r="I38" i="32"/>
  <c r="I22" i="32"/>
  <c r="I74" i="32"/>
  <c r="I66" i="32"/>
  <c r="I51" i="32"/>
  <c r="I43" i="32"/>
  <c r="I23" i="32"/>
  <c r="I15" i="32"/>
  <c r="M73" i="32"/>
  <c r="M65" i="32"/>
  <c r="M50" i="32"/>
  <c r="M42" i="32"/>
  <c r="M26" i="32"/>
  <c r="M18" i="32"/>
  <c r="M78" i="32"/>
  <c r="M70" i="32"/>
  <c r="M62" i="32"/>
  <c r="M75" i="32"/>
  <c r="M67" i="32"/>
  <c r="M52" i="32"/>
  <c r="M44" i="32"/>
  <c r="M36" i="32"/>
  <c r="M20" i="32"/>
  <c r="M72" i="32"/>
  <c r="M64" i="32"/>
  <c r="M49" i="32"/>
  <c r="M41" i="32"/>
  <c r="M21" i="32"/>
  <c r="M77" i="32"/>
  <c r="M69" i="32"/>
  <c r="M46" i="32"/>
  <c r="M38" i="32"/>
  <c r="M22" i="32"/>
  <c r="M74" i="32"/>
  <c r="M66" i="32"/>
  <c r="M51" i="32"/>
  <c r="M79" i="32"/>
  <c r="M71" i="32"/>
  <c r="M63" i="32"/>
  <c r="M48" i="32"/>
  <c r="M40" i="32"/>
  <c r="M24" i="32"/>
  <c r="M16" i="32"/>
  <c r="M76" i="32"/>
  <c r="M68" i="32"/>
  <c r="M53" i="32"/>
  <c r="M45" i="32"/>
  <c r="M37" i="32"/>
  <c r="M25" i="32"/>
  <c r="M17" i="32"/>
  <c r="M23" i="32"/>
  <c r="I37" i="32"/>
  <c r="Q28" i="32"/>
  <c r="I13" i="32"/>
  <c r="M19" i="32"/>
  <c r="M47" i="32"/>
  <c r="I12" i="32"/>
  <c r="I17" i="32"/>
  <c r="I49" i="32"/>
  <c r="I11" i="32"/>
  <c r="M13" i="32"/>
  <c r="M27" i="32"/>
  <c r="N55" i="32"/>
  <c r="G74" i="32"/>
  <c r="G66" i="32"/>
  <c r="G51" i="32"/>
  <c r="G43" i="32"/>
  <c r="G23" i="32"/>
  <c r="G15" i="32"/>
  <c r="G79" i="32"/>
  <c r="G71" i="32"/>
  <c r="G63" i="32"/>
  <c r="G76" i="32"/>
  <c r="G68" i="32"/>
  <c r="G53" i="32"/>
  <c r="G45" i="32"/>
  <c r="G37" i="32"/>
  <c r="G25" i="32"/>
  <c r="G17" i="32"/>
  <c r="G73" i="32"/>
  <c r="G65" i="32"/>
  <c r="G50" i="32"/>
  <c r="G42" i="32"/>
  <c r="G26" i="32"/>
  <c r="G18" i="32"/>
  <c r="G78" i="32"/>
  <c r="G70" i="32"/>
  <c r="G62" i="32"/>
  <c r="G47" i="32"/>
  <c r="G39" i="32"/>
  <c r="G27" i="32"/>
  <c r="G19" i="32"/>
  <c r="G75" i="32"/>
  <c r="G67" i="32"/>
  <c r="G52" i="32"/>
  <c r="G72" i="32"/>
  <c r="G64" i="32"/>
  <c r="G49" i="32"/>
  <c r="G41" i="32"/>
  <c r="G21" i="32"/>
  <c r="G77" i="32"/>
  <c r="G69" i="32"/>
  <c r="G46" i="32"/>
  <c r="G38" i="32"/>
  <c r="G22" i="32"/>
  <c r="I10" i="32"/>
  <c r="M12" i="32"/>
  <c r="M15" i="32"/>
  <c r="G24" i="32"/>
  <c r="I25" i="32"/>
  <c r="Q54" i="32"/>
  <c r="Q55" i="32" s="1"/>
  <c r="H55" i="32"/>
  <c r="Q62" i="32"/>
  <c r="Q80" i="32" s="1"/>
  <c r="Q81" i="32" s="1"/>
  <c r="R12" i="32" l="1"/>
  <c r="R66" i="32"/>
  <c r="G80" i="32"/>
  <c r="R63" i="32"/>
  <c r="O78" i="32"/>
  <c r="O70" i="32"/>
  <c r="O62" i="32"/>
  <c r="O47" i="32"/>
  <c r="R47" i="32" s="1"/>
  <c r="O39" i="32"/>
  <c r="R39" i="32" s="1"/>
  <c r="O27" i="32"/>
  <c r="O19" i="32"/>
  <c r="R19" i="32" s="1"/>
  <c r="O75" i="32"/>
  <c r="O67" i="32"/>
  <c r="O52" i="32"/>
  <c r="O72" i="32"/>
  <c r="R72" i="32" s="1"/>
  <c r="O64" i="32"/>
  <c r="R64" i="32" s="1"/>
  <c r="O49" i="32"/>
  <c r="O41" i="32"/>
  <c r="O21" i="32"/>
  <c r="R21" i="32" s="1"/>
  <c r="O77" i="32"/>
  <c r="O69" i="32"/>
  <c r="O46" i="32"/>
  <c r="O38" i="32"/>
  <c r="R38" i="32" s="1"/>
  <c r="O22" i="32"/>
  <c r="R22" i="32" s="1"/>
  <c r="O74" i="32"/>
  <c r="R74" i="32" s="1"/>
  <c r="O66" i="32"/>
  <c r="O51" i="32"/>
  <c r="R51" i="32" s="1"/>
  <c r="O43" i="32"/>
  <c r="O23" i="32"/>
  <c r="O15" i="32"/>
  <c r="O79" i="32"/>
  <c r="R79" i="32" s="1"/>
  <c r="O71" i="32"/>
  <c r="R71" i="32" s="1"/>
  <c r="O63" i="32"/>
  <c r="O76" i="32"/>
  <c r="O68" i="32"/>
  <c r="O53" i="32"/>
  <c r="O45" i="32"/>
  <c r="O37" i="32"/>
  <c r="O25" i="32"/>
  <c r="O17" i="32"/>
  <c r="O73" i="32"/>
  <c r="R73" i="32" s="1"/>
  <c r="O65" i="32"/>
  <c r="O50" i="32"/>
  <c r="O42" i="32"/>
  <c r="O26" i="32"/>
  <c r="O18" i="32"/>
  <c r="O12" i="32"/>
  <c r="O40" i="32"/>
  <c r="R40" i="32" s="1"/>
  <c r="O16" i="32"/>
  <c r="R16" i="32" s="1"/>
  <c r="O13" i="32"/>
  <c r="O36" i="32"/>
  <c r="O14" i="32"/>
  <c r="R14" i="32" s="1"/>
  <c r="O20" i="32"/>
  <c r="R20" i="32" s="1"/>
  <c r="O10" i="32"/>
  <c r="O24" i="32"/>
  <c r="O11" i="32"/>
  <c r="R11" i="32" s="1"/>
  <c r="O48" i="32"/>
  <c r="R48" i="32" s="1"/>
  <c r="O44" i="32"/>
  <c r="R44" i="32" s="1"/>
  <c r="R65" i="32"/>
  <c r="M54" i="32"/>
  <c r="R46" i="32"/>
  <c r="R52" i="32"/>
  <c r="R70" i="32"/>
  <c r="R17" i="32"/>
  <c r="M28" i="32"/>
  <c r="R76" i="32"/>
  <c r="R69" i="32"/>
  <c r="R67" i="32"/>
  <c r="R78" i="32"/>
  <c r="R25" i="32"/>
  <c r="R13" i="32"/>
  <c r="R24" i="32"/>
  <c r="R37" i="32"/>
  <c r="I54" i="32"/>
  <c r="R75" i="32"/>
  <c r="R15" i="32"/>
  <c r="R26" i="32"/>
  <c r="R45" i="32"/>
  <c r="R23" i="32"/>
  <c r="P81" i="32"/>
  <c r="M80" i="32"/>
  <c r="I80" i="32"/>
  <c r="R77" i="32"/>
  <c r="R18" i="32"/>
  <c r="R41" i="32"/>
  <c r="R27" i="32"/>
  <c r="R42" i="32"/>
  <c r="R53" i="32"/>
  <c r="R43" i="32"/>
  <c r="G54" i="32"/>
  <c r="I28" i="32"/>
  <c r="R10" i="32"/>
  <c r="R49" i="32"/>
  <c r="R50" i="32"/>
  <c r="R68" i="32"/>
  <c r="G28" i="32"/>
  <c r="T73" i="32" l="1"/>
  <c r="X21" i="32" s="1"/>
  <c r="S73" i="32"/>
  <c r="S22" i="32"/>
  <c r="T38" i="32"/>
  <c r="V12" i="32" s="1"/>
  <c r="S38" i="32"/>
  <c r="S72" i="32"/>
  <c r="T48" i="32"/>
  <c r="V22" i="32" s="1"/>
  <c r="S48" i="32"/>
  <c r="S47" i="32"/>
  <c r="T39" i="32"/>
  <c r="V13" i="32" s="1"/>
  <c r="S39" i="32"/>
  <c r="S40" i="32"/>
  <c r="T40" i="32" s="1"/>
  <c r="V14" i="32" s="1"/>
  <c r="T79" i="32"/>
  <c r="X27" i="32" s="1"/>
  <c r="S79" i="32"/>
  <c r="S14" i="32"/>
  <c r="S74" i="32"/>
  <c r="T74" i="32" s="1"/>
  <c r="X22" i="32" s="1"/>
  <c r="S11" i="32"/>
  <c r="T11" i="32" s="1"/>
  <c r="T71" i="32"/>
  <c r="X19" i="32" s="1"/>
  <c r="S71" i="32"/>
  <c r="S51" i="32"/>
  <c r="T51" i="32"/>
  <c r="V25" i="32" s="1"/>
  <c r="S21" i="32"/>
  <c r="T21" i="32" s="1"/>
  <c r="S19" i="32"/>
  <c r="T64" i="32"/>
  <c r="X12" i="32" s="1"/>
  <c r="S64" i="32"/>
  <c r="S68" i="32"/>
  <c r="T78" i="32"/>
  <c r="X26" i="32" s="1"/>
  <c r="S78" i="32"/>
  <c r="S70" i="32"/>
  <c r="T70" i="32" s="1"/>
  <c r="X18" i="32" s="1"/>
  <c r="T27" i="32"/>
  <c r="S27" i="32"/>
  <c r="S67" i="32"/>
  <c r="T52" i="32"/>
  <c r="V26" i="32" s="1"/>
  <c r="S52" i="32"/>
  <c r="O28" i="32"/>
  <c r="S17" i="32"/>
  <c r="T50" i="32"/>
  <c r="V24" i="32" s="1"/>
  <c r="S50" i="32"/>
  <c r="T75" i="32"/>
  <c r="X23" i="32" s="1"/>
  <c r="S75" i="32"/>
  <c r="O80" i="32"/>
  <c r="S49" i="32"/>
  <c r="T49" i="32"/>
  <c r="V23" i="32" s="1"/>
  <c r="S41" i="32"/>
  <c r="T41" i="32" s="1"/>
  <c r="V15" i="32" s="1"/>
  <c r="S23" i="32"/>
  <c r="T23" i="32"/>
  <c r="T69" i="32"/>
  <c r="X17" i="32" s="1"/>
  <c r="S69" i="32"/>
  <c r="S46" i="32"/>
  <c r="T20" i="32"/>
  <c r="S20" i="32"/>
  <c r="S66" i="32"/>
  <c r="T66" i="32"/>
  <c r="X14" i="32" s="1"/>
  <c r="S25" i="32"/>
  <c r="T25" i="32" s="1"/>
  <c r="S42" i="32"/>
  <c r="T42" i="32" s="1"/>
  <c r="V16" i="32" s="1"/>
  <c r="T10" i="32"/>
  <c r="S10" i="32"/>
  <c r="R28" i="32"/>
  <c r="T18" i="32"/>
  <c r="S18" i="32"/>
  <c r="S45" i="32"/>
  <c r="T45" i="32" s="1"/>
  <c r="V19" i="32" s="1"/>
  <c r="S37" i="32"/>
  <c r="T76" i="32"/>
  <c r="X24" i="32" s="1"/>
  <c r="S76" i="32"/>
  <c r="T77" i="32"/>
  <c r="X25" i="32" s="1"/>
  <c r="S77" i="32"/>
  <c r="T26" i="32"/>
  <c r="S26" i="32"/>
  <c r="T65" i="32"/>
  <c r="X13" i="32" s="1"/>
  <c r="S65" i="32"/>
  <c r="O54" i="32"/>
  <c r="S63" i="32"/>
  <c r="T13" i="32"/>
  <c r="S13" i="32"/>
  <c r="S44" i="32"/>
  <c r="T44" i="32" s="1"/>
  <c r="V18" i="32" s="1"/>
  <c r="S15" i="32"/>
  <c r="T15" i="32" s="1"/>
  <c r="S24" i="32"/>
  <c r="S43" i="32"/>
  <c r="T43" i="32" s="1"/>
  <c r="V17" i="32" s="1"/>
  <c r="R36" i="32"/>
  <c r="S16" i="32"/>
  <c r="T16" i="32" s="1"/>
  <c r="R62" i="32"/>
  <c r="S53" i="32"/>
  <c r="T12" i="32"/>
  <c r="S12" i="32"/>
  <c r="U37" i="32" l="1"/>
  <c r="U11" i="32"/>
  <c r="U20" i="32"/>
  <c r="U46" i="32"/>
  <c r="AE19" i="32"/>
  <c r="Y19" i="32"/>
  <c r="AB19" i="32" s="1"/>
  <c r="U72" i="32"/>
  <c r="W20" i="32"/>
  <c r="R54" i="32"/>
  <c r="S36" i="32"/>
  <c r="AE26" i="32"/>
  <c r="Y26" i="32"/>
  <c r="AB26" i="32" s="1"/>
  <c r="T46" i="32"/>
  <c r="V20" i="32" s="1"/>
  <c r="U49" i="32"/>
  <c r="U23" i="32"/>
  <c r="T19" i="32"/>
  <c r="T72" i="32"/>
  <c r="X20" i="32" s="1"/>
  <c r="U16" i="32"/>
  <c r="U42" i="32"/>
  <c r="Y17" i="32"/>
  <c r="AB17" i="32" s="1"/>
  <c r="AE17" i="32"/>
  <c r="U70" i="32"/>
  <c r="W18" i="32"/>
  <c r="AE11" i="32"/>
  <c r="Y11" i="32"/>
  <c r="AB11" i="32" s="1"/>
  <c r="U40" i="32"/>
  <c r="U14" i="32"/>
  <c r="Y12" i="32"/>
  <c r="AB12" i="32" s="1"/>
  <c r="AE12" i="32"/>
  <c r="AE13" i="32"/>
  <c r="Y13" i="32"/>
  <c r="AB13" i="32" s="1"/>
  <c r="U45" i="32"/>
  <c r="U19" i="32"/>
  <c r="U69" i="32"/>
  <c r="W17" i="32"/>
  <c r="U52" i="32"/>
  <c r="U26" i="32"/>
  <c r="U78" i="32"/>
  <c r="W26" i="32"/>
  <c r="U39" i="32"/>
  <c r="U13" i="32"/>
  <c r="U38" i="32"/>
  <c r="U12" i="32"/>
  <c r="U17" i="32"/>
  <c r="U43" i="32"/>
  <c r="U77" i="32"/>
  <c r="W25" i="32"/>
  <c r="AE18" i="32"/>
  <c r="Y18" i="32"/>
  <c r="AB18" i="32" s="1"/>
  <c r="Y25" i="32"/>
  <c r="AB25" i="32" s="1"/>
  <c r="AE25" i="32"/>
  <c r="U75" i="32"/>
  <c r="W23" i="32"/>
  <c r="Y21" i="32"/>
  <c r="AB21" i="32" s="1"/>
  <c r="AE21" i="32"/>
  <c r="W22" i="32"/>
  <c r="U74" i="32"/>
  <c r="U53" i="32"/>
  <c r="U27" i="32"/>
  <c r="U63" i="32"/>
  <c r="W11" i="32"/>
  <c r="U67" i="32"/>
  <c r="W15" i="32"/>
  <c r="U68" i="32"/>
  <c r="W16" i="32"/>
  <c r="AE14" i="32"/>
  <c r="Y14" i="32"/>
  <c r="AB14" i="32" s="1"/>
  <c r="U47" i="32"/>
  <c r="U21" i="32"/>
  <c r="AE22" i="32"/>
  <c r="Y22" i="32"/>
  <c r="AB22" i="32" s="1"/>
  <c r="U44" i="32"/>
  <c r="U18" i="32"/>
  <c r="Y24" i="32"/>
  <c r="AB24" i="32" s="1"/>
  <c r="AE24" i="32"/>
  <c r="T53" i="32"/>
  <c r="V27" i="32" s="1"/>
  <c r="T24" i="32"/>
  <c r="T63" i="32"/>
  <c r="X11" i="32" s="1"/>
  <c r="U76" i="32"/>
  <c r="W24" i="32"/>
  <c r="U66" i="32"/>
  <c r="W14" i="32"/>
  <c r="Y23" i="32"/>
  <c r="AB23" i="32" s="1"/>
  <c r="AE23" i="32"/>
  <c r="U50" i="32"/>
  <c r="U24" i="32"/>
  <c r="T67" i="32"/>
  <c r="X15" i="32" s="1"/>
  <c r="T68" i="32"/>
  <c r="X16" i="32" s="1"/>
  <c r="U25" i="32"/>
  <c r="U51" i="32"/>
  <c r="T14" i="32"/>
  <c r="T47" i="32"/>
  <c r="V21" i="32" s="1"/>
  <c r="T22" i="32"/>
  <c r="R80" i="32"/>
  <c r="T62" i="32"/>
  <c r="S62" i="32"/>
  <c r="S28" i="32"/>
  <c r="Y10" i="32"/>
  <c r="AE10" i="32"/>
  <c r="Y20" i="32"/>
  <c r="AB20" i="32" s="1"/>
  <c r="AE20" i="32"/>
  <c r="AE27" i="32"/>
  <c r="Y27" i="32"/>
  <c r="AB27" i="32" s="1"/>
  <c r="U64" i="32"/>
  <c r="W12" i="32"/>
  <c r="W19" i="32"/>
  <c r="U71" i="32"/>
  <c r="W27" i="32"/>
  <c r="U79" i="32"/>
  <c r="U48" i="32"/>
  <c r="U22" i="32"/>
  <c r="U73" i="32"/>
  <c r="W21" i="32"/>
  <c r="Y16" i="32"/>
  <c r="AB16" i="32" s="1"/>
  <c r="AE16" i="32"/>
  <c r="Y15" i="32"/>
  <c r="AB15" i="32" s="1"/>
  <c r="AE15" i="32"/>
  <c r="U65" i="32"/>
  <c r="W13" i="32"/>
  <c r="T37" i="32"/>
  <c r="V11" i="32" s="1"/>
  <c r="U41" i="32"/>
  <c r="U15" i="32"/>
  <c r="T17" i="32"/>
  <c r="T28" i="32" s="1"/>
  <c r="T29" i="32" s="1"/>
  <c r="AA11" i="32" l="1"/>
  <c r="AD11" i="32" s="1"/>
  <c r="AG11" i="32"/>
  <c r="AA27" i="32"/>
  <c r="AD27" i="32" s="1"/>
  <c r="AG27" i="32"/>
  <c r="Z17" i="32"/>
  <c r="AC17" i="32" s="1"/>
  <c r="AF17" i="32"/>
  <c r="AA13" i="32"/>
  <c r="AD13" i="32" s="1"/>
  <c r="AG13" i="32"/>
  <c r="AF23" i="32"/>
  <c r="Z23" i="32"/>
  <c r="AC23" i="32" s="1"/>
  <c r="Z24" i="32"/>
  <c r="AC24" i="32" s="1"/>
  <c r="AF24" i="32"/>
  <c r="AF15" i="32"/>
  <c r="Z15" i="32"/>
  <c r="AC15" i="32" s="1"/>
  <c r="AF27" i="32"/>
  <c r="Z27" i="32"/>
  <c r="AC27" i="32" s="1"/>
  <c r="Z12" i="32"/>
  <c r="AC12" i="32" s="1"/>
  <c r="AF12" i="32"/>
  <c r="AA17" i="32"/>
  <c r="AD17" i="32" s="1"/>
  <c r="AG17" i="32"/>
  <c r="Z14" i="32"/>
  <c r="AC14" i="32" s="1"/>
  <c r="AF14" i="32"/>
  <c r="AA25" i="32"/>
  <c r="AD25" i="32" s="1"/>
  <c r="AG25" i="32"/>
  <c r="AG20" i="32"/>
  <c r="AA20" i="32"/>
  <c r="AD20" i="32" s="1"/>
  <c r="Z21" i="32"/>
  <c r="AC21" i="32" s="1"/>
  <c r="AF21" i="32"/>
  <c r="Z26" i="32"/>
  <c r="AC26" i="32" s="1"/>
  <c r="AF26" i="32"/>
  <c r="AA19" i="32"/>
  <c r="AD19" i="32" s="1"/>
  <c r="AG19" i="32"/>
  <c r="Y28" i="32"/>
  <c r="AB10" i="32"/>
  <c r="AB28" i="32" s="1"/>
  <c r="AA14" i="32"/>
  <c r="AD14" i="32" s="1"/>
  <c r="AG14" i="32"/>
  <c r="Z16" i="32"/>
  <c r="AC16" i="32" s="1"/>
  <c r="AF16" i="32"/>
  <c r="S54" i="32"/>
  <c r="U54" i="32" s="1"/>
  <c r="U36" i="32"/>
  <c r="U10" i="32"/>
  <c r="AF20" i="32"/>
  <c r="Z20" i="32"/>
  <c r="AC20" i="32" s="1"/>
  <c r="Z22" i="32"/>
  <c r="AC22" i="32" s="1"/>
  <c r="AF22" i="32"/>
  <c r="AA15" i="32"/>
  <c r="AD15" i="32" s="1"/>
  <c r="AG15" i="32"/>
  <c r="AA26" i="32"/>
  <c r="AD26" i="32" s="1"/>
  <c r="AG26" i="32"/>
  <c r="AA18" i="32"/>
  <c r="AD18" i="32" s="1"/>
  <c r="AG18" i="32"/>
  <c r="AG21" i="32"/>
  <c r="AA21" i="32"/>
  <c r="AD21" i="32" s="1"/>
  <c r="AA12" i="32"/>
  <c r="AD12" i="32" s="1"/>
  <c r="AG12" i="32"/>
  <c r="AE28" i="32"/>
  <c r="S29" i="32"/>
  <c r="Z25" i="32"/>
  <c r="AC25" i="32" s="1"/>
  <c r="AF25" i="32"/>
  <c r="Z18" i="32"/>
  <c r="AC18" i="32" s="1"/>
  <c r="AF18" i="32"/>
  <c r="AG16" i="32"/>
  <c r="AA16" i="32"/>
  <c r="AD16" i="32" s="1"/>
  <c r="Z13" i="32"/>
  <c r="AC13" i="32" s="1"/>
  <c r="AF13" i="32"/>
  <c r="AF19" i="32"/>
  <c r="Z19" i="32"/>
  <c r="AC19" i="32" s="1"/>
  <c r="T36" i="32"/>
  <c r="Z11" i="32"/>
  <c r="AC11" i="32" s="1"/>
  <c r="AF11" i="32"/>
  <c r="T80" i="32"/>
  <c r="X10" i="32"/>
  <c r="X28" i="32" s="1"/>
  <c r="AA23" i="32"/>
  <c r="AD23" i="32" s="1"/>
  <c r="AG23" i="32"/>
  <c r="S80" i="32"/>
  <c r="U80" i="32" s="1"/>
  <c r="U62" i="32"/>
  <c r="W10" i="32"/>
  <c r="AG24" i="32"/>
  <c r="AA24" i="32"/>
  <c r="AD24" i="32" s="1"/>
  <c r="AA22" i="32"/>
  <c r="AD22" i="32" s="1"/>
  <c r="AG22" i="32"/>
  <c r="T54" i="32" l="1"/>
  <c r="V10" i="32"/>
  <c r="V28" i="32" s="1"/>
  <c r="V29" i="32" s="1"/>
  <c r="W28" i="32"/>
  <c r="AA10" i="32"/>
  <c r="AG10" i="32"/>
  <c r="U28" i="32"/>
  <c r="Z10" i="32"/>
  <c r="AF10" i="32"/>
  <c r="AF28" i="32" l="1"/>
  <c r="U29" i="32"/>
  <c r="AA28" i="32"/>
  <c r="AD10" i="32"/>
  <c r="AD28" i="32" s="1"/>
  <c r="W29" i="32"/>
  <c r="AG28" i="32"/>
  <c r="AC10" i="32"/>
  <c r="AC28" i="32" s="1"/>
  <c r="Z28" i="32"/>
  <c r="AO27" i="17" l="1"/>
  <c r="AB27" i="17"/>
  <c r="AB26" i="17" s="1"/>
  <c r="N27" i="17"/>
  <c r="AP26" i="17"/>
  <c r="AQ21" i="17" s="1"/>
  <c r="AX24" i="17"/>
  <c r="AW24" i="17"/>
  <c r="AJ24" i="17"/>
  <c r="AI24" i="17"/>
  <c r="Z24" i="17"/>
  <c r="V24" i="17"/>
  <c r="U24" i="17"/>
  <c r="L24" i="17"/>
  <c r="AN23" i="17"/>
  <c r="H23" i="17"/>
  <c r="G23" i="17"/>
  <c r="F23" i="17"/>
  <c r="AN22" i="17"/>
  <c r="H22" i="17"/>
  <c r="G22" i="17"/>
  <c r="F22" i="17"/>
  <c r="AN21" i="17"/>
  <c r="H21" i="17"/>
  <c r="G21" i="17"/>
  <c r="F21" i="17"/>
  <c r="AN20" i="17"/>
  <c r="H20" i="17"/>
  <c r="G20" i="17"/>
  <c r="F20" i="17"/>
  <c r="AN19" i="17"/>
  <c r="H19" i="17"/>
  <c r="G19" i="17"/>
  <c r="F19" i="17"/>
  <c r="AN18" i="17"/>
  <c r="H18" i="17"/>
  <c r="G18" i="17"/>
  <c r="F18" i="17"/>
  <c r="AN17" i="17"/>
  <c r="H17" i="17"/>
  <c r="G17" i="17"/>
  <c r="F17" i="17"/>
  <c r="AN16" i="17"/>
  <c r="H16" i="17"/>
  <c r="G16" i="17"/>
  <c r="F16" i="17"/>
  <c r="AN15" i="17"/>
  <c r="H15" i="17"/>
  <c r="G15" i="17"/>
  <c r="F15" i="17"/>
  <c r="AN14" i="17"/>
  <c r="H14" i="17"/>
  <c r="G14" i="17"/>
  <c r="F14" i="17"/>
  <c r="AN13" i="17"/>
  <c r="H13" i="17"/>
  <c r="G13" i="17"/>
  <c r="F13" i="17"/>
  <c r="AN12" i="17"/>
  <c r="H12" i="17"/>
  <c r="G12" i="17"/>
  <c r="F12" i="17"/>
  <c r="AN11" i="17"/>
  <c r="H11" i="17"/>
  <c r="G11" i="17"/>
  <c r="F11" i="17"/>
  <c r="AN10" i="17"/>
  <c r="H10" i="17"/>
  <c r="G10" i="17"/>
  <c r="F10" i="17"/>
  <c r="AN9" i="17"/>
  <c r="H9" i="17"/>
  <c r="G9" i="17"/>
  <c r="F9" i="17"/>
  <c r="AN8" i="17"/>
  <c r="H8" i="17"/>
  <c r="G8" i="17"/>
  <c r="F8" i="17"/>
  <c r="AN7" i="17"/>
  <c r="H7" i="17"/>
  <c r="G7" i="17"/>
  <c r="F7" i="17"/>
  <c r="AN6" i="17"/>
  <c r="H6" i="17"/>
  <c r="G6" i="17"/>
  <c r="F6" i="17"/>
  <c r="AQ6" i="17" l="1"/>
  <c r="AR6" i="17" s="1"/>
  <c r="AO6" i="17"/>
  <c r="AP6" i="17" s="1"/>
  <c r="AQ14" i="17"/>
  <c r="AR14" i="17" s="1"/>
  <c r="AY14" i="17" s="1"/>
  <c r="AO14" i="17"/>
  <c r="AP14" i="17" s="1"/>
  <c r="AO16" i="17"/>
  <c r="AP16" i="17" s="1"/>
  <c r="AO9" i="17"/>
  <c r="AP9" i="17" s="1"/>
  <c r="AZ9" i="17" s="1"/>
  <c r="AQ18" i="17"/>
  <c r="AR18" i="17" s="1"/>
  <c r="AY18" i="17" s="1"/>
  <c r="AQ10" i="17"/>
  <c r="AR10" i="17" s="1"/>
  <c r="AY10" i="17" s="1"/>
  <c r="AO12" i="17"/>
  <c r="AP12" i="17" s="1"/>
  <c r="AO8" i="17"/>
  <c r="AP8" i="17" s="1"/>
  <c r="AZ8" i="17" s="1"/>
  <c r="AO18" i="17"/>
  <c r="AP18" i="17" s="1"/>
  <c r="AO10" i="17"/>
  <c r="AO20" i="17"/>
  <c r="AP20" i="17" s="1"/>
  <c r="AO17" i="17"/>
  <c r="AP17" i="17" s="1"/>
  <c r="AO13" i="17"/>
  <c r="AP13" i="17" s="1"/>
  <c r="AQ9" i="17"/>
  <c r="AR9" i="17" s="1"/>
  <c r="AY9" i="17" s="1"/>
  <c r="AQ13" i="17"/>
  <c r="AR13" i="17" s="1"/>
  <c r="AY13" i="17" s="1"/>
  <c r="AQ17" i="17"/>
  <c r="AR17" i="17" s="1"/>
  <c r="AY17" i="17" s="1"/>
  <c r="AO23" i="17"/>
  <c r="AP23" i="17" s="1"/>
  <c r="AQ8" i="17"/>
  <c r="AR8" i="17" s="1"/>
  <c r="AY8" i="17" s="1"/>
  <c r="AQ12" i="17"/>
  <c r="AR12" i="17" s="1"/>
  <c r="AY12" i="17" s="1"/>
  <c r="AQ16" i="17"/>
  <c r="AR16" i="17" s="1"/>
  <c r="AY16" i="17" s="1"/>
  <c r="AQ20" i="17"/>
  <c r="AR20" i="17" s="1"/>
  <c r="AY20" i="17" s="1"/>
  <c r="AO7" i="17"/>
  <c r="AP7" i="17" s="1"/>
  <c r="AO11" i="17"/>
  <c r="AP11" i="17" s="1"/>
  <c r="AO15" i="17"/>
  <c r="AP15" i="17" s="1"/>
  <c r="AO19" i="17"/>
  <c r="AP19" i="17" s="1"/>
  <c r="AO22" i="17"/>
  <c r="AP22" i="17" s="1"/>
  <c r="AQ7" i="17"/>
  <c r="AR7" i="17" s="1"/>
  <c r="AY7" i="17" s="1"/>
  <c r="AQ11" i="17"/>
  <c r="AR11" i="17" s="1"/>
  <c r="AY11" i="17" s="1"/>
  <c r="AQ15" i="17"/>
  <c r="AR15" i="17" s="1"/>
  <c r="AY15" i="17" s="1"/>
  <c r="AQ19" i="17"/>
  <c r="AR19" i="17" s="1"/>
  <c r="AY19" i="17" s="1"/>
  <c r="AQ23" i="17"/>
  <c r="AR23" i="17" s="1"/>
  <c r="AY23" i="17" s="1"/>
  <c r="AQ22" i="17"/>
  <c r="AR22" i="17" s="1"/>
  <c r="AY22" i="17" s="1"/>
  <c r="AO21" i="17"/>
  <c r="AP21" i="17" s="1"/>
  <c r="AC10" i="17"/>
  <c r="AD10" i="17" s="1"/>
  <c r="AK10" i="17" s="1"/>
  <c r="AA9" i="17"/>
  <c r="AB9" i="17" s="1"/>
  <c r="AL9" i="17" s="1"/>
  <c r="AC11" i="17"/>
  <c r="AD11" i="17" s="1"/>
  <c r="AK11" i="17" s="1"/>
  <c r="AA10" i="17"/>
  <c r="AB10" i="17" s="1"/>
  <c r="AL10" i="17" s="1"/>
  <c r="AC12" i="17"/>
  <c r="AD12" i="17" s="1"/>
  <c r="AK12" i="17" s="1"/>
  <c r="AA6" i="17"/>
  <c r="AC13" i="17"/>
  <c r="AD13" i="17" s="1"/>
  <c r="AK13" i="17" s="1"/>
  <c r="AA7" i="17"/>
  <c r="AB7" i="17" s="1"/>
  <c r="AC21" i="17"/>
  <c r="AD21" i="17" s="1"/>
  <c r="AK21" i="17" s="1"/>
  <c r="AC20" i="17"/>
  <c r="AD20" i="17" s="1"/>
  <c r="AK20" i="17" s="1"/>
  <c r="AC14" i="17"/>
  <c r="AD14" i="17" s="1"/>
  <c r="AK14" i="17" s="1"/>
  <c r="AC8" i="17"/>
  <c r="AD8" i="17" s="1"/>
  <c r="AK8" i="17" s="1"/>
  <c r="AA21" i="17"/>
  <c r="AB21" i="17" s="1"/>
  <c r="AC16" i="17"/>
  <c r="AD16" i="17" s="1"/>
  <c r="AK16" i="17" s="1"/>
  <c r="AC15" i="17"/>
  <c r="AD15" i="17" s="1"/>
  <c r="AK15" i="17" s="1"/>
  <c r="AA16" i="17"/>
  <c r="AB16" i="17" s="1"/>
  <c r="AC7" i="17"/>
  <c r="AD7" i="17" s="1"/>
  <c r="AK7" i="17" s="1"/>
  <c r="AC6" i="17"/>
  <c r="AP10" i="17"/>
  <c r="AR21" i="17"/>
  <c r="AY21" i="17" s="1"/>
  <c r="M27" i="17"/>
  <c r="N26" i="17"/>
  <c r="M21" i="17" s="1"/>
  <c r="AN24" i="17"/>
  <c r="AC22" i="17"/>
  <c r="AD22" i="17" s="1"/>
  <c r="AK22" i="17" s="1"/>
  <c r="AC18" i="17"/>
  <c r="AD18" i="17" s="1"/>
  <c r="AK18" i="17" s="1"/>
  <c r="AC17" i="17"/>
  <c r="AD17" i="17" s="1"/>
  <c r="AK17" i="17" s="1"/>
  <c r="AC23" i="17"/>
  <c r="AD23" i="17" s="1"/>
  <c r="AK23" i="17" s="1"/>
  <c r="AA20" i="17"/>
  <c r="AB20" i="17" s="1"/>
  <c r="AC19" i="17"/>
  <c r="AD19" i="17" s="1"/>
  <c r="AK19" i="17" s="1"/>
  <c r="AA15" i="17"/>
  <c r="AB15" i="17" s="1"/>
  <c r="AA13" i="17"/>
  <c r="AB13" i="17" s="1"/>
  <c r="AA12" i="17"/>
  <c r="AB12" i="17" s="1"/>
  <c r="AA11" i="17"/>
  <c r="AB11" i="17" s="1"/>
  <c r="AC9" i="17"/>
  <c r="AD9" i="17" s="1"/>
  <c r="AA8" i="17"/>
  <c r="AB8" i="17" s="1"/>
  <c r="AA19" i="17"/>
  <c r="AB19" i="17" s="1"/>
  <c r="AA23" i="17"/>
  <c r="AB23" i="17" s="1"/>
  <c r="AA27" i="17"/>
  <c r="AA22" i="17"/>
  <c r="AB22" i="17" s="1"/>
  <c r="AA18" i="17"/>
  <c r="AB18" i="17" s="1"/>
  <c r="AA17" i="17"/>
  <c r="AB17" i="17" s="1"/>
  <c r="AA14" i="17"/>
  <c r="AB14" i="17" s="1"/>
  <c r="AS9" i="17" l="1"/>
  <c r="BD9" i="17" s="1"/>
  <c r="AE18" i="17"/>
  <c r="AL18" i="17"/>
  <c r="AK9" i="17"/>
  <c r="AE9" i="17"/>
  <c r="AL13" i="17"/>
  <c r="AE13" i="17"/>
  <c r="AL20" i="17"/>
  <c r="AE20" i="17"/>
  <c r="AL19" i="17"/>
  <c r="AE19" i="17"/>
  <c r="AL15" i="17"/>
  <c r="AE15" i="17"/>
  <c r="AZ21" i="17"/>
  <c r="AS21" i="17"/>
  <c r="AL16" i="17"/>
  <c r="AE16" i="17"/>
  <c r="AZ11" i="17"/>
  <c r="AS11" i="17"/>
  <c r="AZ7" i="17"/>
  <c r="AS7" i="17"/>
  <c r="AZ17" i="17"/>
  <c r="AS17" i="17"/>
  <c r="AE14" i="17"/>
  <c r="AL14" i="17"/>
  <c r="AE11" i="17"/>
  <c r="AL11" i="17"/>
  <c r="AS20" i="17"/>
  <c r="AZ20" i="17"/>
  <c r="M20" i="17"/>
  <c r="N20" i="17" s="1"/>
  <c r="M22" i="17"/>
  <c r="N22" i="17" s="1"/>
  <c r="AL7" i="17"/>
  <c r="AE7" i="17"/>
  <c r="AE12" i="17"/>
  <c r="AL12" i="17"/>
  <c r="AE10" i="17"/>
  <c r="AZ10" i="17"/>
  <c r="AS10" i="17"/>
  <c r="AZ16" i="17"/>
  <c r="AS16" i="17"/>
  <c r="AE17" i="17"/>
  <c r="AL17" i="17"/>
  <c r="AL23" i="17"/>
  <c r="AE23" i="17"/>
  <c r="AL8" i="17"/>
  <c r="AE8" i="17"/>
  <c r="AR24" i="17"/>
  <c r="AY6" i="17"/>
  <c r="AY24" i="17" s="1"/>
  <c r="AZ14" i="17"/>
  <c r="AS14" i="17"/>
  <c r="AS19" i="17"/>
  <c r="AZ19" i="17"/>
  <c r="O21" i="17"/>
  <c r="O20" i="17"/>
  <c r="P20" i="17" s="1"/>
  <c r="W20" i="17" s="1"/>
  <c r="O16" i="17"/>
  <c r="P16" i="17" s="1"/>
  <c r="W16" i="17" s="1"/>
  <c r="O22" i="17"/>
  <c r="P22" i="17" s="1"/>
  <c r="W22" i="17" s="1"/>
  <c r="O17" i="17"/>
  <c r="P17" i="17" s="1"/>
  <c r="W17" i="17" s="1"/>
  <c r="O15" i="17"/>
  <c r="P15" i="17" s="1"/>
  <c r="W15" i="17" s="1"/>
  <c r="O11" i="17"/>
  <c r="P11" i="17" s="1"/>
  <c r="W11" i="17" s="1"/>
  <c r="O19" i="17"/>
  <c r="P19" i="17" s="1"/>
  <c r="W19" i="17" s="1"/>
  <c r="N21" i="17"/>
  <c r="O23" i="17"/>
  <c r="P23" i="17" s="1"/>
  <c r="W23" i="17" s="1"/>
  <c r="M14" i="17"/>
  <c r="N14" i="17" s="1"/>
  <c r="M11" i="17"/>
  <c r="N11" i="17" s="1"/>
  <c r="M7" i="17"/>
  <c r="N7" i="17" s="1"/>
  <c r="AB6" i="17"/>
  <c r="O6" i="17"/>
  <c r="P6" i="17" s="1"/>
  <c r="M23" i="17"/>
  <c r="N23" i="17" s="1"/>
  <c r="P21" i="17"/>
  <c r="W21" i="17" s="1"/>
  <c r="M19" i="17"/>
  <c r="N19" i="17" s="1"/>
  <c r="O18" i="17"/>
  <c r="P18" i="17" s="1"/>
  <c r="W18" i="17" s="1"/>
  <c r="M15" i="17"/>
  <c r="N15" i="17" s="1"/>
  <c r="O14" i="17"/>
  <c r="P14" i="17" s="1"/>
  <c r="W14" i="17" s="1"/>
  <c r="O13" i="17"/>
  <c r="P13" i="17" s="1"/>
  <c r="W13" i="17" s="1"/>
  <c r="O12" i="17"/>
  <c r="P12" i="17" s="1"/>
  <c r="W12" i="17" s="1"/>
  <c r="O10" i="17"/>
  <c r="P10" i="17" s="1"/>
  <c r="W10" i="17" s="1"/>
  <c r="O7" i="17"/>
  <c r="P7" i="17" s="1"/>
  <c r="W7" i="17" s="1"/>
  <c r="AD6" i="17"/>
  <c r="M6" i="17"/>
  <c r="N6" i="17" s="1"/>
  <c r="M18" i="17"/>
  <c r="N18" i="17" s="1"/>
  <c r="M13" i="17"/>
  <c r="N13" i="17" s="1"/>
  <c r="M10" i="17"/>
  <c r="N10" i="17" s="1"/>
  <c r="M12" i="17"/>
  <c r="N12" i="17" s="1"/>
  <c r="O9" i="17"/>
  <c r="P9" i="17" s="1"/>
  <c r="W9" i="17" s="1"/>
  <c r="O8" i="17"/>
  <c r="P8" i="17" s="1"/>
  <c r="W8" i="17" s="1"/>
  <c r="M9" i="17"/>
  <c r="N9" i="17" s="1"/>
  <c r="M8" i="17"/>
  <c r="N8" i="17" s="1"/>
  <c r="AZ22" i="17"/>
  <c r="AS22" i="17"/>
  <c r="AP24" i="17"/>
  <c r="AS6" i="17"/>
  <c r="AZ6" i="17"/>
  <c r="AS15" i="17"/>
  <c r="AZ15" i="17"/>
  <c r="AZ12" i="17"/>
  <c r="AS12" i="17"/>
  <c r="AZ18" i="17"/>
  <c r="AS18" i="17"/>
  <c r="AL22" i="17"/>
  <c r="AE22" i="17"/>
  <c r="AE21" i="17"/>
  <c r="AL21" i="17"/>
  <c r="AZ23" i="17"/>
  <c r="AS23" i="17"/>
  <c r="M16" i="17"/>
  <c r="N16" i="17" s="1"/>
  <c r="M17" i="17"/>
  <c r="N17" i="17" s="1"/>
  <c r="AZ13" i="17"/>
  <c r="AS13" i="17"/>
  <c r="AS8" i="17"/>
  <c r="AT9" i="17" l="1"/>
  <c r="AV9" i="17" s="1"/>
  <c r="X16" i="17"/>
  <c r="Q16" i="17"/>
  <c r="Q12" i="17"/>
  <c r="X12" i="17"/>
  <c r="Q9" i="17"/>
  <c r="X9" i="17"/>
  <c r="Q13" i="17"/>
  <c r="X13" i="17"/>
  <c r="X15" i="17"/>
  <c r="Q15" i="17"/>
  <c r="Q23" i="17"/>
  <c r="X23" i="17"/>
  <c r="Q17" i="17"/>
  <c r="X17" i="17"/>
  <c r="X18" i="17"/>
  <c r="Q18" i="17"/>
  <c r="BC22" i="17"/>
  <c r="AF22" i="17"/>
  <c r="AH22" i="17" s="1"/>
  <c r="N24" i="17"/>
  <c r="X6" i="17"/>
  <c r="Q6" i="17"/>
  <c r="X14" i="17"/>
  <c r="Q14" i="17"/>
  <c r="X10" i="17"/>
  <c r="Q10" i="17"/>
  <c r="AT23" i="17"/>
  <c r="AV23" i="17" s="1"/>
  <c r="BD23" i="17"/>
  <c r="AF21" i="17"/>
  <c r="AH21" i="17" s="1"/>
  <c r="BC21" i="17"/>
  <c r="AZ24" i="17"/>
  <c r="X8" i="17"/>
  <c r="Q8" i="17"/>
  <c r="BC12" i="17"/>
  <c r="AF12" i="17"/>
  <c r="BD20" i="17"/>
  <c r="AT20" i="17"/>
  <c r="AF16" i="17"/>
  <c r="AH16" i="17" s="1"/>
  <c r="BC16" i="17"/>
  <c r="BD21" i="17"/>
  <c r="AT21" i="17"/>
  <c r="AV21" i="17" s="1"/>
  <c r="AF20" i="17"/>
  <c r="BC20" i="17"/>
  <c r="BC13" i="17"/>
  <c r="AF13" i="17"/>
  <c r="AH13" i="17" s="1"/>
  <c r="AT8" i="17"/>
  <c r="AV8" i="17" s="1"/>
  <c r="BD8" i="17"/>
  <c r="AT18" i="17"/>
  <c r="BD18" i="17"/>
  <c r="AS24" i="17"/>
  <c r="BD25" i="17" s="1"/>
  <c r="BD6" i="17"/>
  <c r="AT6" i="17"/>
  <c r="BD22" i="17"/>
  <c r="AT22" i="17"/>
  <c r="AV22" i="17" s="1"/>
  <c r="Q11" i="17"/>
  <c r="X11" i="17"/>
  <c r="X20" i="17"/>
  <c r="Q20" i="17"/>
  <c r="BC23" i="17"/>
  <c r="AF23" i="17"/>
  <c r="AH23" i="17" s="1"/>
  <c r="BC17" i="17"/>
  <c r="AF17" i="17"/>
  <c r="AF10" i="17"/>
  <c r="AH10" i="17" s="1"/>
  <c r="BC10" i="17"/>
  <c r="BC7" i="17"/>
  <c r="AF7" i="17"/>
  <c r="AH7" i="17" s="1"/>
  <c r="AF19" i="17"/>
  <c r="BC19" i="17"/>
  <c r="BD13" i="17"/>
  <c r="AT13" i="17"/>
  <c r="AV13" i="17" s="1"/>
  <c r="Q7" i="17"/>
  <c r="X7" i="17"/>
  <c r="P24" i="17"/>
  <c r="W6" i="17"/>
  <c r="W24" i="17" s="1"/>
  <c r="AD24" i="17"/>
  <c r="AK6" i="17"/>
  <c r="AK24" i="17" s="1"/>
  <c r="AB24" i="17"/>
  <c r="AL6" i="17"/>
  <c r="AL24" i="17" s="1"/>
  <c r="AE6" i="17"/>
  <c r="Q22" i="17"/>
  <c r="X22" i="17"/>
  <c r="X19" i="17"/>
  <c r="Q19" i="17"/>
  <c r="BD19" i="17"/>
  <c r="AT19" i="17"/>
  <c r="BC8" i="17"/>
  <c r="AF8" i="17"/>
  <c r="AH8" i="17" s="1"/>
  <c r="AT10" i="17"/>
  <c r="AV10" i="17" s="1"/>
  <c r="BD10" i="17"/>
  <c r="BC14" i="17"/>
  <c r="AF14" i="17"/>
  <c r="AT11" i="17"/>
  <c r="BD11" i="17"/>
  <c r="AF15" i="17"/>
  <c r="BC15" i="17"/>
  <c r="AT12" i="17"/>
  <c r="BD12" i="17"/>
  <c r="BD15" i="17"/>
  <c r="AT15" i="17"/>
  <c r="X21" i="17"/>
  <c r="Q21" i="17"/>
  <c r="AT14" i="17"/>
  <c r="BD14" i="17"/>
  <c r="BD16" i="17"/>
  <c r="AT16" i="17"/>
  <c r="AV16" i="17" s="1"/>
  <c r="BC11" i="17"/>
  <c r="AF11" i="17"/>
  <c r="AT17" i="17"/>
  <c r="BD17" i="17"/>
  <c r="AT7" i="17"/>
  <c r="AV7" i="17" s="1"/>
  <c r="BD7" i="17"/>
  <c r="BC9" i="17"/>
  <c r="AF9" i="17"/>
  <c r="AH9" i="17" s="1"/>
  <c r="BC18" i="17"/>
  <c r="AF18" i="17"/>
  <c r="AV17" i="17" l="1"/>
  <c r="AU17" i="17" s="1"/>
  <c r="AV19" i="17"/>
  <c r="AU19" i="17" s="1"/>
  <c r="AE24" i="17"/>
  <c r="BC25" i="17" s="1"/>
  <c r="AF6" i="17"/>
  <c r="BC6" i="17"/>
  <c r="BC24" i="17" s="1"/>
  <c r="Q24" i="17"/>
  <c r="BB25" i="17" s="1"/>
  <c r="BB6" i="17"/>
  <c r="R6" i="17"/>
  <c r="AV14" i="17"/>
  <c r="AU14" i="17" s="1"/>
  <c r="AV15" i="17"/>
  <c r="AU15" i="17" s="1"/>
  <c r="AH14" i="17"/>
  <c r="AG14" i="17" s="1"/>
  <c r="BB19" i="17"/>
  <c r="R19" i="17"/>
  <c r="BB7" i="17"/>
  <c r="R7" i="17"/>
  <c r="AH19" i="17"/>
  <c r="AG19" i="17" s="1"/>
  <c r="AV20" i="17"/>
  <c r="AU20" i="17" s="1"/>
  <c r="BB8" i="17"/>
  <c r="R8" i="17"/>
  <c r="R18" i="17"/>
  <c r="T18" i="17" s="1"/>
  <c r="BB18" i="17"/>
  <c r="R12" i="17"/>
  <c r="T12" i="17" s="1"/>
  <c r="BB12" i="17"/>
  <c r="BB21" i="17"/>
  <c r="R21" i="17"/>
  <c r="T21" i="17" s="1"/>
  <c r="AH15" i="17"/>
  <c r="AG15" i="17" s="1"/>
  <c r="BB22" i="17"/>
  <c r="R22" i="17"/>
  <c r="AH17" i="17"/>
  <c r="AG17" i="17" s="1"/>
  <c r="BB20" i="17"/>
  <c r="R20" i="17"/>
  <c r="T20" i="17" s="1"/>
  <c r="R11" i="17"/>
  <c r="BB11" i="17"/>
  <c r="AT24" i="17"/>
  <c r="AV6" i="17"/>
  <c r="AV18" i="17"/>
  <c r="AU18" i="17" s="1"/>
  <c r="BB10" i="17"/>
  <c r="R10" i="17"/>
  <c r="BB17" i="17"/>
  <c r="R17" i="17"/>
  <c r="BB15" i="17"/>
  <c r="R15" i="17"/>
  <c r="BB9" i="17"/>
  <c r="R9" i="17"/>
  <c r="T9" i="17" s="1"/>
  <c r="BB16" i="17"/>
  <c r="R16" i="17"/>
  <c r="T16" i="17" s="1"/>
  <c r="BD24" i="17"/>
  <c r="BD26" i="17" s="1"/>
  <c r="AH12" i="17"/>
  <c r="AG12" i="17" s="1"/>
  <c r="R13" i="17"/>
  <c r="T13" i="17" s="1"/>
  <c r="BB13" i="17"/>
  <c r="AH18" i="17"/>
  <c r="AG18" i="17" s="1"/>
  <c r="AH11" i="17"/>
  <c r="AG11" i="17" s="1"/>
  <c r="AV12" i="17"/>
  <c r="AU12" i="17" s="1"/>
  <c r="AV11" i="17"/>
  <c r="AU11" i="17" s="1"/>
  <c r="AH20" i="17"/>
  <c r="AG20" i="17" s="1"/>
  <c r="R14" i="17"/>
  <c r="T14" i="17" s="1"/>
  <c r="BB14" i="17"/>
  <c r="X24" i="17"/>
  <c r="R23" i="17"/>
  <c r="T23" i="17" s="1"/>
  <c r="BB23" i="17"/>
  <c r="BC26" i="17" l="1"/>
  <c r="T17" i="17"/>
  <c r="S17" i="17" s="1"/>
  <c r="T8" i="17"/>
  <c r="S8" i="17" s="1"/>
  <c r="R24" i="17"/>
  <c r="T6" i="17"/>
  <c r="T15" i="17"/>
  <c r="S15" i="17" s="1"/>
  <c r="T10" i="17"/>
  <c r="S10" i="17" s="1"/>
  <c r="AV24" i="17"/>
  <c r="T22" i="17"/>
  <c r="S22" i="17" s="1"/>
  <c r="T7" i="17"/>
  <c r="S7" i="17" s="1"/>
  <c r="T19" i="17"/>
  <c r="S19" i="17" s="1"/>
  <c r="AF24" i="17"/>
  <c r="AH6" i="17"/>
  <c r="AH24" i="17" s="1"/>
  <c r="T11" i="17"/>
  <c r="S11" i="17" s="1"/>
  <c r="BB24" i="17"/>
  <c r="BB26" i="17" s="1"/>
  <c r="T24" i="17" l="1"/>
</calcChain>
</file>

<file path=xl/sharedStrings.xml><?xml version="1.0" encoding="utf-8"?>
<sst xmlns="http://schemas.openxmlformats.org/spreadsheetml/2006/main" count="200" uniqueCount="68">
  <si>
    <t>№ п/п</t>
  </si>
  <si>
    <t>Наименование муниципальных районов и городского поселения</t>
  </si>
  <si>
    <t>Расчетная бюджетная обеспеченность после выравнивания</t>
  </si>
  <si>
    <t>субсидия</t>
  </si>
  <si>
    <t>Бокситогорский</t>
  </si>
  <si>
    <t xml:space="preserve">Волосовский </t>
  </si>
  <si>
    <t xml:space="preserve">Волховский </t>
  </si>
  <si>
    <t>Всеволожский</t>
  </si>
  <si>
    <t>Выборгский</t>
  </si>
  <si>
    <t xml:space="preserve">Гатчинский </t>
  </si>
  <si>
    <t>Кингисеппский</t>
  </si>
  <si>
    <t>Киришский</t>
  </si>
  <si>
    <t>Кировский</t>
  </si>
  <si>
    <t>Лодейнопольский</t>
  </si>
  <si>
    <t xml:space="preserve">Ломоносовский </t>
  </si>
  <si>
    <t>Лужский</t>
  </si>
  <si>
    <t>Подпорожский</t>
  </si>
  <si>
    <t>Приозерский</t>
  </si>
  <si>
    <t>Сланцевский</t>
  </si>
  <si>
    <t>Тихвинский</t>
  </si>
  <si>
    <t>Тосненский</t>
  </si>
  <si>
    <t>Сосновоборский</t>
  </si>
  <si>
    <t xml:space="preserve">Всего </t>
  </si>
  <si>
    <t>Создание условий для занятий физкультурой и спортом в общеобразовательных организациях, расположенных в сельской местности - 52020210</t>
  </si>
  <si>
    <t>Количество образовательных организаций</t>
  </si>
  <si>
    <t>областной бюджет</t>
  </si>
  <si>
    <t>Итого</t>
  </si>
  <si>
    <t>в закон</t>
  </si>
  <si>
    <t>Доля софинансирования</t>
  </si>
  <si>
    <t>Субсидии бюджетам муниципальных образований Ленинградской области на создание в общеобразовательных организациях, расположенных в сельской местности, условий для занятий физической культурой и спортом на 2021 год и на плановый период 2022 и 2023 годов</t>
  </si>
  <si>
    <t>ОБ</t>
  </si>
  <si>
    <t>ФБ</t>
  </si>
  <si>
    <t>Предельный уровень софинансирования</t>
  </si>
  <si>
    <t>k1</t>
  </si>
  <si>
    <t>k2</t>
  </si>
  <si>
    <t>федеральный бюджет</t>
  </si>
  <si>
    <t>местный бюджет</t>
  </si>
  <si>
    <t>ФБ+ОБ</t>
  </si>
  <si>
    <t>заведено в АЦК</t>
  </si>
  <si>
    <t>к снятию</t>
  </si>
  <si>
    <t>Муниципальные районы</t>
  </si>
  <si>
    <t>Лагеря с дневным пребыванием детей</t>
  </si>
  <si>
    <t>Загородные стационарные</t>
  </si>
  <si>
    <t>Лагеря с круглосуточным пребыванием детей</t>
  </si>
  <si>
    <t>Дети-инвалиды в загородный стационарный лагерь (10 дней пребывания)</t>
  </si>
  <si>
    <t>Сопровождающие детей-инвалидов в загор. лагерь (10 дней пребывания)</t>
  </si>
  <si>
    <t>объем расходов на исп. соф. Обязат.</t>
  </si>
  <si>
    <t>Волосовский</t>
  </si>
  <si>
    <t>Волховский</t>
  </si>
  <si>
    <t>Гатчинский</t>
  </si>
  <si>
    <t>Кингиссепский</t>
  </si>
  <si>
    <t>Ломоносовский</t>
  </si>
  <si>
    <t>Сосновый Бор</t>
  </si>
  <si>
    <t xml:space="preserve">Тихвинский </t>
  </si>
  <si>
    <t>ИТОГО</t>
  </si>
  <si>
    <t>№</t>
  </si>
  <si>
    <t>кол-во детей</t>
  </si>
  <si>
    <t>кол-во путевок</t>
  </si>
  <si>
    <t>мин. Софинан. МР/ГО (руб)</t>
  </si>
  <si>
    <t>Расчет объема субсидий бюджетам муниципальных образований Ленинградской области на организацию отдыха детей, находящихся в трудной жизненной ситуации, в каникулярное время на 2025 год и на плановый период 2026 и 2027 годов</t>
  </si>
  <si>
    <t>Муниципальные образования</t>
  </si>
  <si>
    <t>ВСЕГО
2025 год</t>
  </si>
  <si>
    <t xml:space="preserve">Утверждено в бюджете </t>
  </si>
  <si>
    <t>Изменение</t>
  </si>
  <si>
    <t>Доля ОБ</t>
  </si>
  <si>
    <t>ВСЕГО
2026 год</t>
  </si>
  <si>
    <t>ВСЕГО
2027 год</t>
  </si>
  <si>
    <t>Приложение 50 к пояснительной записке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</si>
</sst>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(* #,##0.00_);_(* \(#,##0.00\);_(* \-??_);_(@_)"/>
    <numFmt numFmtId="165" formatCode="_-* #,##0.00_р_._-;\-* #,##0.00_р_._-;_-* \-??_р_._-;_-@_-"/>
    <numFmt numFmtId="166" formatCode="_(* #,##0_);_(* \(#,##0\);_(* \-??_);_(@_)"/>
    <numFmt numFmtId="167" formatCode="_(* #,##0.000_);_(* \(#,##0.000\);_(* \-??_);_(@_)"/>
    <numFmt numFmtId="168" formatCode="0.000%"/>
    <numFmt numFmtId="169" formatCode="#,##0.0"/>
    <numFmt numFmtId="170" formatCode="#,##0_ ;\-#,##0\ "/>
    <numFmt numFmtId="171" formatCode="0.000000000000000%"/>
    <numFmt numFmtId="172" formatCode="0.0000000%"/>
    <numFmt numFmtId="173" formatCode="_-* #,##0.00_р_._-;\-* #,##0.00_р_._-;_-* &quot;-&quot;??_р_._-;_-@_-"/>
    <numFmt numFmtId="174" formatCode="0.00000000000000000"/>
    <numFmt numFmtId="175" formatCode="#,##0.00000000000000000"/>
    <numFmt numFmtId="176" formatCode="_(* #,##0.0_);_(* \(#,##0.0\);_(* \-??_);_(@_)"/>
    <numFmt numFmtId="177" formatCode="0.00000000000%"/>
    <numFmt numFmtId="178" formatCode="_-* #,##0.000\ _₽_-;\-* #,##0.000\ _₽_-;_-* &quot;-&quot;??\ _₽_-;_-@_-"/>
  </numFmts>
  <fonts count="29" x14ac:knownFonts="1">
    <font>
      <sz val="10"/>
      <name val="Arial"/>
      <charset val="1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i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8"/>
      <name val="Arial Cyr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09">
    <xf numFmtId="0" fontId="0" fillId="0" borderId="0"/>
    <xf numFmtId="164" fontId="18" fillId="0" borderId="0" applyBorder="0" applyProtection="0"/>
    <xf numFmtId="9" fontId="18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5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3" fillId="0" borderId="0" applyBorder="0" applyProtection="0"/>
    <xf numFmtId="9" fontId="3" fillId="0" borderId="0" applyBorder="0" applyProtection="0"/>
    <xf numFmtId="173" fontId="19" fillId="0" borderId="0" applyFill="0" applyBorder="0" applyAlignment="0" applyProtection="0"/>
    <xf numFmtId="9" fontId="19" fillId="0" borderId="0" applyFill="0" applyBorder="0" applyAlignment="0" applyProtection="0"/>
    <xf numFmtId="0" fontId="5" fillId="0" borderId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5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" fillId="0" borderId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</cellStyleXfs>
  <cellXfs count="165">
    <xf numFmtId="0" fontId="0" fillId="0" borderId="0" xfId="0"/>
    <xf numFmtId="167" fontId="8" fillId="0" borderId="1" xfId="1" applyNumberFormat="1" applyFont="1" applyBorder="1" applyAlignment="1" applyProtection="1">
      <alignment vertical="center" wrapText="1"/>
    </xf>
    <xf numFmtId="167" fontId="10" fillId="0" borderId="1" xfId="1" applyNumberFormat="1" applyFont="1" applyBorder="1" applyAlignment="1" applyProtection="1">
      <alignment vertical="center" wrapText="1"/>
    </xf>
    <xf numFmtId="0" fontId="6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vertical="center" wrapText="1"/>
    </xf>
    <xf numFmtId="0" fontId="12" fillId="0" borderId="1" xfId="11" applyFont="1" applyBorder="1" applyAlignment="1">
      <alignment vertical="center" wrapText="1"/>
    </xf>
    <xf numFmtId="0" fontId="3" fillId="0" borderId="0" xfId="7"/>
    <xf numFmtId="0" fontId="13" fillId="0" borderId="0" xfId="11" applyFont="1" applyBorder="1" applyAlignment="1">
      <alignment vertical="center" wrapText="1"/>
    </xf>
    <xf numFmtId="0" fontId="9" fillId="0" borderId="1" xfId="8" applyFont="1" applyBorder="1" applyAlignment="1">
      <alignment horizontal="center" vertical="center" wrapText="1"/>
    </xf>
    <xf numFmtId="166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8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60" applyNumberFormat="1" applyFont="1" applyBorder="1" applyAlignment="1" applyProtection="1">
      <alignment horizontal="center" vertical="center" wrapText="1"/>
    </xf>
    <xf numFmtId="170" fontId="14" fillId="0" borderId="1" xfId="60" applyNumberFormat="1" applyFont="1" applyBorder="1" applyAlignment="1" applyProtection="1">
      <alignment horizontal="center" vertical="center" wrapText="1"/>
    </xf>
    <xf numFmtId="4" fontId="14" fillId="0" borderId="1" xfId="1" applyNumberFormat="1" applyFont="1" applyBorder="1" applyAlignment="1" applyProtection="1">
      <alignment horizontal="center" vertical="center" wrapText="1"/>
    </xf>
    <xf numFmtId="0" fontId="15" fillId="0" borderId="0" xfId="11" applyFont="1"/>
    <xf numFmtId="0" fontId="5" fillId="0" borderId="0" xfId="11" applyFont="1"/>
    <xf numFmtId="167" fontId="10" fillId="0" borderId="1" xfId="1" applyNumberFormat="1" applyFont="1" applyFill="1" applyBorder="1" applyAlignment="1" applyProtection="1">
      <alignment vertical="center" wrapText="1"/>
    </xf>
    <xf numFmtId="0" fontId="5" fillId="0" borderId="0" xfId="11" applyFont="1" applyFill="1"/>
    <xf numFmtId="0" fontId="6" fillId="0" borderId="0" xfId="1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 applyProtection="1">
      <alignment vertical="center" wrapText="1"/>
    </xf>
    <xf numFmtId="4" fontId="14" fillId="0" borderId="1" xfId="60" applyNumberFormat="1" applyFont="1" applyBorder="1" applyAlignment="1" applyProtection="1">
      <alignment horizontal="center" vertical="center" wrapText="1"/>
    </xf>
    <xf numFmtId="4" fontId="11" fillId="0" borderId="1" xfId="1" applyNumberFormat="1" applyFont="1" applyBorder="1" applyAlignment="1" applyProtection="1">
      <alignment horizontal="center" vertical="center" wrapText="1"/>
    </xf>
    <xf numFmtId="0" fontId="17" fillId="0" borderId="0" xfId="7" applyFont="1"/>
    <xf numFmtId="0" fontId="17" fillId="0" borderId="0" xfId="0" applyFont="1"/>
    <xf numFmtId="0" fontId="9" fillId="0" borderId="1" xfId="8" applyFont="1" applyFill="1" applyBorder="1" applyAlignment="1">
      <alignment horizontal="center" vertical="center" wrapText="1"/>
    </xf>
    <xf numFmtId="169" fontId="3" fillId="0" borderId="0" xfId="7" applyNumberFormat="1"/>
    <xf numFmtId="169" fontId="17" fillId="0" borderId="0" xfId="7" applyNumberFormat="1" applyFont="1"/>
    <xf numFmtId="171" fontId="18" fillId="0" borderId="0" xfId="2" applyNumberFormat="1"/>
    <xf numFmtId="166" fontId="9" fillId="0" borderId="1" xfId="1" applyNumberFormat="1" applyFont="1" applyFill="1" applyBorder="1" applyAlignment="1" applyProtection="1">
      <alignment horizontal="center" vertical="center" wrapText="1"/>
    </xf>
    <xf numFmtId="172" fontId="18" fillId="0" borderId="1" xfId="2" applyNumberFormat="1" applyBorder="1" applyProtection="1"/>
    <xf numFmtId="0" fontId="11" fillId="0" borderId="1" xfId="8" applyFont="1" applyBorder="1" applyAlignment="1">
      <alignment horizontal="center" vertical="center" wrapText="1"/>
    </xf>
    <xf numFmtId="9" fontId="18" fillId="0" borderId="1" xfId="2" applyBorder="1" applyProtection="1"/>
    <xf numFmtId="4" fontId="15" fillId="0" borderId="0" xfId="11" applyNumberFormat="1" applyFont="1"/>
    <xf numFmtId="174" fontId="18" fillId="0" borderId="1" xfId="2" applyNumberFormat="1" applyBorder="1" applyProtection="1"/>
    <xf numFmtId="171" fontId="18" fillId="0" borderId="1" xfId="2" applyNumberFormat="1" applyBorder="1" applyProtection="1"/>
    <xf numFmtId="0" fontId="15" fillId="0" borderId="0" xfId="11" applyFont="1" applyAlignment="1">
      <alignment horizontal="right"/>
    </xf>
    <xf numFmtId="4" fontId="20" fillId="0" borderId="0" xfId="7" applyNumberFormat="1" applyFont="1"/>
    <xf numFmtId="171" fontId="15" fillId="0" borderId="0" xfId="11" applyNumberFormat="1" applyFont="1"/>
    <xf numFmtId="4" fontId="9" fillId="0" borderId="0" xfId="1" applyNumberFormat="1" applyFont="1" applyBorder="1" applyAlignment="1" applyProtection="1">
      <alignment horizontal="center" vertical="center" wrapText="1"/>
    </xf>
    <xf numFmtId="4" fontId="9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7" applyAlignment="1">
      <alignment wrapText="1"/>
    </xf>
    <xf numFmtId="0" fontId="0" fillId="0" borderId="0" xfId="0" applyAlignment="1">
      <alignment wrapText="1"/>
    </xf>
    <xf numFmtId="169" fontId="3" fillId="0" borderId="1" xfId="7" applyNumberFormat="1" applyBorder="1" applyAlignment="1">
      <alignment horizontal="center"/>
    </xf>
    <xf numFmtId="169" fontId="3" fillId="0" borderId="1" xfId="7" applyNumberFormat="1" applyBorder="1"/>
    <xf numFmtId="169" fontId="14" fillId="0" borderId="1" xfId="1" applyNumberFormat="1" applyFont="1" applyBorder="1" applyAlignment="1" applyProtection="1">
      <alignment horizontal="center" vertical="center" wrapText="1"/>
    </xf>
    <xf numFmtId="4" fontId="15" fillId="0" borderId="0" xfId="11" applyNumberFormat="1" applyFont="1" applyFill="1"/>
    <xf numFmtId="166" fontId="15" fillId="0" borderId="0" xfId="1" applyNumberFormat="1" applyFont="1" applyBorder="1" applyAlignment="1" applyProtection="1"/>
    <xf numFmtId="0" fontId="20" fillId="0" borderId="0" xfId="7" applyFont="1"/>
    <xf numFmtId="0" fontId="20" fillId="0" borderId="0" xfId="0" applyFont="1"/>
    <xf numFmtId="0" fontId="5" fillId="0" borderId="0" xfId="11" applyFont="1" applyBorder="1"/>
    <xf numFmtId="167" fontId="5" fillId="0" borderId="0" xfId="11" applyNumberFormat="1" applyFont="1" applyBorder="1"/>
    <xf numFmtId="170" fontId="5" fillId="0" borderId="0" xfId="11" applyNumberFormat="1" applyFont="1" applyBorder="1"/>
    <xf numFmtId="166" fontId="5" fillId="0" borderId="0" xfId="11" applyNumberFormat="1" applyFont="1" applyBorder="1"/>
    <xf numFmtId="0" fontId="3" fillId="0" borderId="0" xfId="7" applyBorder="1"/>
    <xf numFmtId="166" fontId="3" fillId="0" borderId="0" xfId="7" applyNumberFormat="1" applyBorder="1"/>
    <xf numFmtId="0" fontId="0" fillId="0" borderId="0" xfId="0" applyBorder="1"/>
    <xf numFmtId="4" fontId="3" fillId="0" borderId="0" xfId="7" applyNumberFormat="1" applyBorder="1"/>
    <xf numFmtId="175" fontId="5" fillId="0" borderId="0" xfId="11" applyNumberFormat="1" applyFont="1"/>
    <xf numFmtId="167" fontId="5" fillId="0" borderId="0" xfId="11" applyNumberFormat="1" applyFont="1" applyFill="1" applyBorder="1"/>
    <xf numFmtId="0" fontId="15" fillId="0" borderId="0" xfId="11" applyFont="1" applyFill="1"/>
    <xf numFmtId="0" fontId="3" fillId="0" borderId="1" xfId="7" applyBorder="1" applyAlignment="1">
      <alignment horizontal="center" wrapText="1"/>
    </xf>
    <xf numFmtId="4" fontId="14" fillId="2" borderId="1" xfId="1" applyNumberFormat="1" applyFont="1" applyFill="1" applyBorder="1" applyAlignment="1" applyProtection="1">
      <alignment horizontal="center" vertical="center" wrapText="1"/>
    </xf>
    <xf numFmtId="0" fontId="11" fillId="0" borderId="0" xfId="8" applyFont="1" applyBorder="1" applyAlignment="1">
      <alignment horizontal="center" vertical="center" wrapText="1"/>
    </xf>
    <xf numFmtId="166" fontId="9" fillId="0" borderId="0" xfId="1" applyNumberFormat="1" applyFont="1" applyBorder="1" applyAlignment="1" applyProtection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170" fontId="14" fillId="0" borderId="0" xfId="60" applyNumberFormat="1" applyFont="1" applyBorder="1" applyAlignment="1" applyProtection="1">
      <alignment horizontal="center" vertical="center" wrapText="1"/>
    </xf>
    <xf numFmtId="0" fontId="8" fillId="0" borderId="1" xfId="11" applyFont="1" applyFill="1" applyBorder="1" applyAlignment="1">
      <alignment horizontal="center" vertical="center" wrapText="1"/>
    </xf>
    <xf numFmtId="0" fontId="13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wrapText="1"/>
    </xf>
    <xf numFmtId="0" fontId="8" fillId="0" borderId="1" xfId="11" applyFont="1" applyBorder="1" applyAlignment="1">
      <alignment horizontal="center" vertical="center" wrapText="1"/>
    </xf>
    <xf numFmtId="3" fontId="7" fillId="0" borderId="1" xfId="108" applyNumberFormat="1" applyFont="1" applyFill="1" applyBorder="1" applyAlignment="1">
      <alignment horizontal="center" vertical="center"/>
    </xf>
    <xf numFmtId="43" fontId="24" fillId="0" borderId="1" xfId="107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108" applyFont="1" applyFill="1" applyBorder="1" applyAlignment="1">
      <alignment horizontal="left" vertical="center"/>
    </xf>
    <xf numFmtId="4" fontId="7" fillId="0" borderId="1" xfId="108" applyNumberFormat="1" applyFont="1" applyFill="1" applyBorder="1" applyAlignment="1">
      <alignment horizontal="center" vertical="center"/>
    </xf>
    <xf numFmtId="4" fontId="26" fillId="0" borderId="1" xfId="82" applyNumberFormat="1" applyFont="1" applyFill="1" applyBorder="1" applyAlignment="1" applyProtection="1">
      <alignment horizontal="right" vertical="center" wrapText="1"/>
    </xf>
    <xf numFmtId="0" fontId="24" fillId="0" borderId="0" xfId="3" applyFont="1" applyFill="1"/>
    <xf numFmtId="4" fontId="24" fillId="0" borderId="0" xfId="3" applyNumberFormat="1" applyFont="1" applyFill="1"/>
    <xf numFmtId="0" fontId="25" fillId="0" borderId="0" xfId="3" applyFont="1" applyFill="1"/>
    <xf numFmtId="0" fontId="9" fillId="0" borderId="0" xfId="0" applyFont="1" applyFill="1"/>
    <xf numFmtId="0" fontId="24" fillId="0" borderId="1" xfId="3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/>
    </xf>
    <xf numFmtId="2" fontId="24" fillId="0" borderId="0" xfId="3" applyNumberFormat="1" applyFont="1" applyFill="1"/>
    <xf numFmtId="0" fontId="7" fillId="0" borderId="1" xfId="108" applyFont="1" applyFill="1" applyBorder="1" applyAlignment="1">
      <alignment horizontal="center" vertical="center" wrapText="1"/>
    </xf>
    <xf numFmtId="9" fontId="8" fillId="0" borderId="1" xfId="69" applyNumberFormat="1" applyFont="1" applyFill="1" applyBorder="1" applyAlignment="1" applyProtection="1">
      <alignment vertical="center" wrapText="1"/>
    </xf>
    <xf numFmtId="4" fontId="26" fillId="0" borderId="13" xfId="0" applyNumberFormat="1" applyFont="1" applyFill="1" applyBorder="1" applyAlignment="1">
      <alignment horizontal="center" vertical="center" wrapText="1"/>
    </xf>
    <xf numFmtId="4" fontId="26" fillId="0" borderId="14" xfId="0" applyNumberFormat="1" applyFont="1" applyFill="1" applyBorder="1" applyAlignment="1">
      <alignment horizontal="center" vertical="center" wrapText="1"/>
    </xf>
    <xf numFmtId="4" fontId="26" fillId="0" borderId="15" xfId="0" applyNumberFormat="1" applyFont="1" applyFill="1" applyBorder="1" applyAlignment="1">
      <alignment horizontal="center" vertical="center" wrapText="1"/>
    </xf>
    <xf numFmtId="4" fontId="26" fillId="0" borderId="16" xfId="0" applyNumberFormat="1" applyFont="1" applyFill="1" applyBorder="1" applyAlignment="1">
      <alignment horizontal="center" vertical="center" wrapText="1"/>
    </xf>
    <xf numFmtId="4" fontId="26" fillId="0" borderId="17" xfId="0" applyNumberFormat="1" applyFont="1" applyFill="1" applyBorder="1" applyAlignment="1">
      <alignment horizontal="center" vertical="center" wrapText="1"/>
    </xf>
    <xf numFmtId="4" fontId="26" fillId="0" borderId="18" xfId="0" applyNumberFormat="1" applyFont="1" applyFill="1" applyBorder="1" applyAlignment="1">
      <alignment horizontal="center" vertical="center" wrapText="1"/>
    </xf>
    <xf numFmtId="178" fontId="28" fillId="0" borderId="0" xfId="107" applyNumberFormat="1" applyFont="1" applyFill="1" applyBorder="1"/>
    <xf numFmtId="176" fontId="9" fillId="0" borderId="1" xfId="82" applyNumberFormat="1" applyFont="1" applyFill="1" applyBorder="1"/>
    <xf numFmtId="4" fontId="9" fillId="0" borderId="1" xfId="0" applyNumberFormat="1" applyFont="1" applyFill="1" applyBorder="1"/>
    <xf numFmtId="168" fontId="9" fillId="0" borderId="1" xfId="69" applyNumberFormat="1" applyFont="1" applyFill="1" applyBorder="1"/>
    <xf numFmtId="164" fontId="9" fillId="0" borderId="13" xfId="82" applyFont="1" applyFill="1" applyBorder="1"/>
    <xf numFmtId="164" fontId="9" fillId="0" borderId="14" xfId="82" applyFont="1" applyFill="1" applyBorder="1"/>
    <xf numFmtId="164" fontId="9" fillId="0" borderId="15" xfId="82" applyFont="1" applyFill="1" applyBorder="1"/>
    <xf numFmtId="164" fontId="9" fillId="0" borderId="16" xfId="82" applyFont="1" applyFill="1" applyBorder="1"/>
    <xf numFmtId="164" fontId="9" fillId="0" borderId="17" xfId="82" applyFont="1" applyFill="1" applyBorder="1"/>
    <xf numFmtId="164" fontId="9" fillId="0" borderId="18" xfId="82" applyFont="1" applyFill="1" applyBorder="1"/>
    <xf numFmtId="164" fontId="9" fillId="0" borderId="0" xfId="0" applyNumberFormat="1" applyFont="1" applyFill="1"/>
    <xf numFmtId="4" fontId="9" fillId="0" borderId="0" xfId="0" applyNumberFormat="1" applyFont="1" applyFill="1"/>
    <xf numFmtId="0" fontId="28" fillId="0" borderId="0" xfId="3" applyFont="1" applyFill="1" applyBorder="1"/>
    <xf numFmtId="177" fontId="9" fillId="0" borderId="1" xfId="69" applyNumberFormat="1" applyFont="1" applyFill="1" applyBorder="1"/>
    <xf numFmtId="3" fontId="9" fillId="0" borderId="0" xfId="0" applyNumberFormat="1" applyFont="1" applyFill="1"/>
    <xf numFmtId="0" fontId="9" fillId="0" borderId="0" xfId="0" applyFont="1" applyFill="1" applyAlignment="1">
      <alignment horizontal="center"/>
    </xf>
    <xf numFmtId="0" fontId="8" fillId="0" borderId="1" xfId="10" applyFont="1" applyFill="1" applyBorder="1" applyAlignment="1">
      <alignment horizontal="center" vertical="center" wrapText="1"/>
    </xf>
    <xf numFmtId="2" fontId="7" fillId="0" borderId="1" xfId="108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7" fillId="0" borderId="1" xfId="108" applyFont="1" applyFill="1" applyBorder="1" applyAlignment="1">
      <alignment horizontal="center" vertical="center"/>
    </xf>
    <xf numFmtId="4" fontId="28" fillId="0" borderId="0" xfId="108" applyNumberFormat="1" applyFont="1" applyFill="1" applyBorder="1" applyAlignment="1">
      <alignment horizontal="center" vertical="center"/>
    </xf>
    <xf numFmtId="0" fontId="9" fillId="0" borderId="0" xfId="0" applyFont="1" applyFill="1" applyAlignment="1"/>
    <xf numFmtId="0" fontId="3" fillId="0" borderId="5" xfId="7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1" fillId="0" borderId="5" xfId="11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3" fillId="0" borderId="0" xfId="11" applyFont="1" applyBorder="1" applyAlignment="1">
      <alignment horizontal="center" vertical="center" wrapText="1"/>
    </xf>
    <xf numFmtId="0" fontId="8" fillId="0" borderId="8" xfId="1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8" xfId="1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11" fillId="0" borderId="5" xfId="8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9" fillId="0" borderId="5" xfId="1" applyNumberFormat="1" applyFont="1" applyBorder="1" applyAlignment="1" applyProtection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24" fillId="0" borderId="6" xfId="3" applyFont="1" applyFill="1" applyBorder="1" applyAlignment="1">
      <alignment horizontal="center"/>
    </xf>
    <xf numFmtId="0" fontId="24" fillId="0" borderId="19" xfId="3" applyFont="1" applyFill="1" applyBorder="1" applyAlignment="1">
      <alignment horizontal="center"/>
    </xf>
    <xf numFmtId="0" fontId="24" fillId="0" borderId="7" xfId="3" applyFont="1" applyFill="1" applyBorder="1" applyAlignment="1">
      <alignment horizontal="center"/>
    </xf>
    <xf numFmtId="0" fontId="7" fillId="0" borderId="6" xfId="108" applyFont="1" applyFill="1" applyBorder="1" applyAlignment="1">
      <alignment horizontal="center" vertical="center" wrapText="1"/>
    </xf>
    <xf numFmtId="0" fontId="7" fillId="0" borderId="19" xfId="108" applyFont="1" applyFill="1" applyBorder="1" applyAlignment="1">
      <alignment horizontal="center" vertical="center" wrapText="1"/>
    </xf>
    <xf numFmtId="0" fontId="7" fillId="0" borderId="7" xfId="108" applyFont="1" applyFill="1" applyBorder="1" applyAlignment="1">
      <alignment horizontal="center" vertical="center" wrapText="1"/>
    </xf>
    <xf numFmtId="0" fontId="7" fillId="0" borderId="8" xfId="108" applyFont="1" applyFill="1" applyBorder="1" applyAlignment="1">
      <alignment horizontal="center" vertical="center" wrapText="1"/>
    </xf>
    <xf numFmtId="0" fontId="7" fillId="0" borderId="9" xfId="108" applyFont="1" applyFill="1" applyBorder="1" applyAlignment="1">
      <alignment horizontal="center" vertical="center" wrapText="1"/>
    </xf>
    <xf numFmtId="0" fontId="7" fillId="0" borderId="10" xfId="108" applyFont="1" applyFill="1" applyBorder="1" applyAlignment="1">
      <alignment horizontal="center" vertical="center" wrapText="1"/>
    </xf>
    <xf numFmtId="0" fontId="7" fillId="0" borderId="20" xfId="108" applyFont="1" applyFill="1" applyBorder="1" applyAlignment="1">
      <alignment horizontal="center" vertical="center" wrapText="1"/>
    </xf>
    <xf numFmtId="0" fontId="7" fillId="0" borderId="0" xfId="108" applyFont="1" applyFill="1" applyBorder="1" applyAlignment="1">
      <alignment horizontal="center" vertical="center" wrapText="1"/>
    </xf>
    <xf numFmtId="0" fontId="7" fillId="0" borderId="21" xfId="108" applyFont="1" applyFill="1" applyBorder="1" applyAlignment="1">
      <alignment horizontal="center" vertical="center" wrapText="1"/>
    </xf>
    <xf numFmtId="0" fontId="7" fillId="0" borderId="11" xfId="108" applyFont="1" applyFill="1" applyBorder="1" applyAlignment="1">
      <alignment horizontal="center" vertical="center" wrapText="1"/>
    </xf>
    <xf numFmtId="0" fontId="7" fillId="0" borderId="2" xfId="108" applyFont="1" applyFill="1" applyBorder="1" applyAlignment="1">
      <alignment horizontal="center" vertical="center" wrapText="1"/>
    </xf>
    <xf numFmtId="0" fontId="7" fillId="0" borderId="12" xfId="108" applyFont="1" applyFill="1" applyBorder="1" applyAlignment="1">
      <alignment horizontal="center" vertical="center" wrapText="1"/>
    </xf>
    <xf numFmtId="0" fontId="24" fillId="0" borderId="8" xfId="3" applyFont="1" applyFill="1" applyBorder="1" applyAlignment="1">
      <alignment horizontal="center" vertical="center"/>
    </xf>
    <xf numFmtId="0" fontId="24" fillId="0" borderId="10" xfId="3" applyFont="1" applyFill="1" applyBorder="1" applyAlignment="1">
      <alignment horizontal="center" vertical="center"/>
    </xf>
    <xf numFmtId="0" fontId="24" fillId="0" borderId="20" xfId="3" applyFont="1" applyFill="1" applyBorder="1" applyAlignment="1">
      <alignment horizontal="center" vertical="center"/>
    </xf>
    <xf numFmtId="0" fontId="24" fillId="0" borderId="21" xfId="3" applyFont="1" applyFill="1" applyBorder="1" applyAlignment="1">
      <alignment horizontal="center" vertical="center"/>
    </xf>
    <xf numFmtId="0" fontId="24" fillId="0" borderId="11" xfId="3" applyFont="1" applyFill="1" applyBorder="1" applyAlignment="1">
      <alignment horizontal="center" vertical="center"/>
    </xf>
    <xf numFmtId="0" fontId="24" fillId="0" borderId="12" xfId="3" applyFont="1" applyFill="1" applyBorder="1" applyAlignment="1">
      <alignment horizontal="center" vertical="center"/>
    </xf>
    <xf numFmtId="0" fontId="24" fillId="0" borderId="1" xfId="3" applyFont="1" applyFill="1" applyBorder="1" applyAlignment="1">
      <alignment horizontal="center" vertical="center"/>
    </xf>
    <xf numFmtId="0" fontId="24" fillId="0" borderId="1" xfId="3" applyFont="1" applyFill="1" applyBorder="1" applyAlignment="1">
      <alignment horizontal="center"/>
    </xf>
    <xf numFmtId="0" fontId="7" fillId="0" borderId="1" xfId="108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/>
    </xf>
  </cellXfs>
  <cellStyles count="109">
    <cellStyle name="Обычный" xfId="0" builtinId="0"/>
    <cellStyle name="Обычный 10" xfId="3"/>
    <cellStyle name="Обычный 10 2" xfId="4"/>
    <cellStyle name="Обычный 10 2 2" xfId="5"/>
    <cellStyle name="Обычный 10 3" xfId="6"/>
    <cellStyle name="Обычный 11" xfId="7"/>
    <cellStyle name="Обычный 12" xfId="67"/>
    <cellStyle name="Обычный 13" xfId="8"/>
    <cellStyle name="Обычный 14" xfId="99"/>
    <cellStyle name="Обычный 15" xfId="104"/>
    <cellStyle name="Обычный 2" xfId="9"/>
    <cellStyle name="Обычный 2 2" xfId="10"/>
    <cellStyle name="Обычный 2 2 2" xfId="11"/>
    <cellStyle name="Обычный 2 3" xfId="12"/>
    <cellStyle name="Обычный 2 4" xfId="102"/>
    <cellStyle name="Обычный 2_СВОД%20по%20МО_2015_на%20контр.цифры(1)" xfId="13"/>
    <cellStyle name="Обычный 3" xfId="14"/>
    <cellStyle name="Обычный 3 2" xfId="15"/>
    <cellStyle name="Обычный 4" xfId="16"/>
    <cellStyle name="Обычный 4 2" xfId="17"/>
    <cellStyle name="Обычный 5" xfId="18"/>
    <cellStyle name="Обычный 5 2" xfId="19"/>
    <cellStyle name="Обычный 6" xfId="20"/>
    <cellStyle name="Обычный 6 2" xfId="21"/>
    <cellStyle name="Обычный 7" xfId="22"/>
    <cellStyle name="Обычный 7 2" xfId="23"/>
    <cellStyle name="Обычный 8" xfId="24"/>
    <cellStyle name="Обычный 8 2" xfId="25"/>
    <cellStyle name="Обычный 8 2 2" xfId="26"/>
    <cellStyle name="Обычный 8 3" xfId="27"/>
    <cellStyle name="Обычный 9" xfId="28"/>
    <cellStyle name="Обычный 9 2" xfId="29"/>
    <cellStyle name="Обычный 9 2 2" xfId="30"/>
    <cellStyle name="Обычный 9 3" xfId="31"/>
    <cellStyle name="Пояснение 2" xfId="108"/>
    <cellStyle name="Процентный" xfId="2" builtinId="5"/>
    <cellStyle name="Процентный 2" xfId="32"/>
    <cellStyle name="Процентный 2 2" xfId="33"/>
    <cellStyle name="Процентный 2 2 2" xfId="69"/>
    <cellStyle name="Процентный 2 3" xfId="68"/>
    <cellStyle name="Процентный 2 4" xfId="105"/>
    <cellStyle name="Процентный 3" xfId="34"/>
    <cellStyle name="Процентный 3 2" xfId="35"/>
    <cellStyle name="Процентный 3 2 2" xfId="36"/>
    <cellStyle name="Процентный 3 2 2 2" xfId="72"/>
    <cellStyle name="Процентный 3 2 3" xfId="71"/>
    <cellStyle name="Процентный 3 3" xfId="37"/>
    <cellStyle name="Процентный 3 3 2" xfId="38"/>
    <cellStyle name="Процентный 3 3 2 2" xfId="74"/>
    <cellStyle name="Процентный 3 3 3" xfId="73"/>
    <cellStyle name="Процентный 3 4" xfId="39"/>
    <cellStyle name="Процентный 3 4 2" xfId="40"/>
    <cellStyle name="Процентный 3 4 2 2" xfId="76"/>
    <cellStyle name="Процентный 3 4 3" xfId="75"/>
    <cellStyle name="Процентный 3 5" xfId="41"/>
    <cellStyle name="Процентный 3 5 2" xfId="77"/>
    <cellStyle name="Процентный 3 6" xfId="70"/>
    <cellStyle name="Процентный 4" xfId="42"/>
    <cellStyle name="Процентный 4 2" xfId="43"/>
    <cellStyle name="Процентный 4 2 2" xfId="79"/>
    <cellStyle name="Процентный 4 3" xfId="78"/>
    <cellStyle name="Процентный 5" xfId="64"/>
    <cellStyle name="Процентный 6" xfId="66"/>
    <cellStyle name="Процентный 7" xfId="100"/>
    <cellStyle name="Процентный 8" xfId="106"/>
    <cellStyle name="Финансовый" xfId="1" builtinId="3"/>
    <cellStyle name="Финансовый 10" xfId="101"/>
    <cellStyle name="Финансовый 11" xfId="107"/>
    <cellStyle name="Финансовый 2" xfId="44"/>
    <cellStyle name="Финансовый 2 2" xfId="45"/>
    <cellStyle name="Финансовый 2 2 2" xfId="46"/>
    <cellStyle name="Финансовый 2 2 2 2" xfId="82"/>
    <cellStyle name="Финансовый 2 2 3" xfId="81"/>
    <cellStyle name="Финансовый 2 3" xfId="47"/>
    <cellStyle name="Финансовый 2 3 2" xfId="83"/>
    <cellStyle name="Финансовый 2 4" xfId="80"/>
    <cellStyle name="Финансовый 2 5" xfId="103"/>
    <cellStyle name="Финансовый 3" xfId="48"/>
    <cellStyle name="Финансовый 3 2" xfId="49"/>
    <cellStyle name="Финансовый 3 2 2" xfId="85"/>
    <cellStyle name="Финансовый 3 3" xfId="84"/>
    <cellStyle name="Финансовый 4" xfId="50"/>
    <cellStyle name="Финансовый 4 2" xfId="51"/>
    <cellStyle name="Финансовый 4 2 2" xfId="52"/>
    <cellStyle name="Финансовый 4 2 2 2" xfId="88"/>
    <cellStyle name="Финансовый 4 2 3" xfId="87"/>
    <cellStyle name="Финансовый 4 3" xfId="53"/>
    <cellStyle name="Финансовый 4 3 2" xfId="54"/>
    <cellStyle name="Финансовый 4 3 2 2" xfId="90"/>
    <cellStyle name="Финансовый 4 3 3" xfId="89"/>
    <cellStyle name="Финансовый 4 4" xfId="55"/>
    <cellStyle name="Финансовый 4 4 2" xfId="56"/>
    <cellStyle name="Финансовый 4 4 2 2" xfId="92"/>
    <cellStyle name="Финансовый 4 4 3" xfId="91"/>
    <cellStyle name="Финансовый 4 5" xfId="57"/>
    <cellStyle name="Финансовый 4 5 2" xfId="93"/>
    <cellStyle name="Финансовый 4 6" xfId="86"/>
    <cellStyle name="Финансовый 5" xfId="58"/>
    <cellStyle name="Финансовый 5 2" xfId="59"/>
    <cellStyle name="Финансовый 5 2 2" xfId="95"/>
    <cellStyle name="Финансовый 5 3" xfId="94"/>
    <cellStyle name="Финансовый 6" xfId="60"/>
    <cellStyle name="Финансовый 6 2" xfId="96"/>
    <cellStyle name="Финансовый 7" xfId="61"/>
    <cellStyle name="Финансовый 7 2" xfId="62"/>
    <cellStyle name="Финансовый 7 2 2" xfId="98"/>
    <cellStyle name="Финансовый 7 3" xfId="97"/>
    <cellStyle name="Финансовый 8" xfId="63"/>
    <cellStyle name="Финансовый 9" xfId="6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F30"/>
  <sheetViews>
    <sheetView view="pageBreakPreview" zoomScale="85" zoomScaleNormal="70" zoomScaleSheetLayoutView="85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J5" sqref="J5"/>
    </sheetView>
  </sheetViews>
  <sheetFormatPr defaultRowHeight="12.75" x14ac:dyDescent="0.2"/>
  <cols>
    <col min="1" max="1" width="4" style="16" customWidth="1"/>
    <col min="2" max="2" width="21" style="16" customWidth="1"/>
    <col min="3" max="5" width="7.28515625" style="16" hidden="1" customWidth="1"/>
    <col min="6" max="8" width="5" style="16" bestFit="1" customWidth="1"/>
    <col min="9" max="11" width="7" style="18" customWidth="1"/>
    <col min="12" max="12" width="14.85546875" style="16" customWidth="1"/>
    <col min="13" max="13" width="23" style="16" bestFit="1" customWidth="1"/>
    <col min="14" max="14" width="13.85546875" style="16" customWidth="1"/>
    <col min="15" max="15" width="21.85546875" style="16" bestFit="1" customWidth="1"/>
    <col min="16" max="17" width="13.85546875" style="16" customWidth="1"/>
    <col min="18" max="18" width="13.7109375" style="16" customWidth="1"/>
    <col min="19" max="19" width="22.42578125" style="16" customWidth="1"/>
    <col min="20" max="24" width="14.42578125" style="16" customWidth="1"/>
    <col min="25" max="25" width="5.28515625" style="16" customWidth="1"/>
    <col min="26" max="26" width="14.7109375" style="6" customWidth="1"/>
    <col min="27" max="27" width="21.85546875" style="6" customWidth="1"/>
    <col min="28" max="28" width="16" style="6" customWidth="1"/>
    <col min="29" max="29" width="21.85546875" style="6" customWidth="1"/>
    <col min="30" max="30" width="12.28515625" style="6" customWidth="1"/>
    <col min="31" max="31" width="12.7109375" style="6" customWidth="1"/>
    <col min="32" max="32" width="15.140625" style="6" customWidth="1"/>
    <col min="33" max="33" width="23" style="6" customWidth="1"/>
    <col min="34" max="35" width="11.7109375" style="6" customWidth="1"/>
    <col min="36" max="36" width="12.7109375" style="6" customWidth="1"/>
    <col min="37" max="38" width="12.42578125" style="6" customWidth="1"/>
    <col min="39" max="39" width="7.7109375" style="6" customWidth="1"/>
    <col min="40" max="40" width="14.7109375" style="6" customWidth="1"/>
    <col min="41" max="41" width="20.140625" style="6" customWidth="1"/>
    <col min="42" max="42" width="16" style="6" customWidth="1"/>
    <col min="43" max="43" width="20.140625" style="6" customWidth="1"/>
    <col min="44" max="44" width="12.28515625" style="6" customWidth="1"/>
    <col min="45" max="45" width="12.85546875" style="6" customWidth="1"/>
    <col min="46" max="46" width="15.140625" style="6" customWidth="1"/>
    <col min="47" max="47" width="20.85546875" style="6" customWidth="1"/>
    <col min="48" max="49" width="11.28515625" style="6" customWidth="1"/>
    <col min="50" max="50" width="12.7109375" style="6" customWidth="1"/>
    <col min="51" max="51" width="11.7109375" style="6" customWidth="1"/>
    <col min="52" max="52" width="13.5703125" style="6" customWidth="1"/>
    <col min="53" max="53" width="11.28515625" style="6" customWidth="1"/>
    <col min="54" max="56" width="13.5703125" style="6" bestFit="1" customWidth="1"/>
    <col min="57" max="58" width="8.85546875" style="6" customWidth="1"/>
    <col min="59" max="59" width="12.42578125" style="6" bestFit="1" customWidth="1"/>
    <col min="60" max="1046" width="8.85546875" style="6" customWidth="1"/>
  </cols>
  <sheetData>
    <row r="1" spans="1:1046" ht="54.6" customHeight="1" x14ac:dyDescent="0.2">
      <c r="B1" s="7"/>
      <c r="C1" s="122" t="s">
        <v>29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68"/>
      <c r="V1" s="68"/>
      <c r="W1" s="68"/>
      <c r="X1" s="68"/>
      <c r="Y1" s="68"/>
    </row>
    <row r="2" spans="1:1046" x14ac:dyDescent="0.2">
      <c r="A2" s="3"/>
      <c r="B2" s="3"/>
      <c r="C2" s="3"/>
      <c r="D2" s="3"/>
      <c r="E2" s="3"/>
      <c r="F2" s="3"/>
      <c r="G2" s="3"/>
      <c r="H2" s="3"/>
      <c r="I2" s="19"/>
      <c r="J2" s="19"/>
      <c r="K2" s="19"/>
    </row>
    <row r="3" spans="1:1046" ht="12.75" customHeight="1" x14ac:dyDescent="0.2">
      <c r="A3" s="69" t="s">
        <v>0</v>
      </c>
      <c r="B3" s="69" t="s">
        <v>1</v>
      </c>
      <c r="C3" s="71" t="s">
        <v>2</v>
      </c>
      <c r="D3" s="71"/>
      <c r="E3" s="71"/>
      <c r="F3" s="123" t="s">
        <v>32</v>
      </c>
      <c r="G3" s="124"/>
      <c r="H3" s="125"/>
      <c r="I3" s="129" t="s">
        <v>28</v>
      </c>
      <c r="J3" s="130"/>
      <c r="K3" s="131"/>
      <c r="L3" s="31" t="s">
        <v>23</v>
      </c>
      <c r="M3" s="31"/>
      <c r="N3" s="31"/>
      <c r="O3" s="31"/>
      <c r="P3" s="31"/>
      <c r="Q3" s="31"/>
      <c r="R3" s="31"/>
      <c r="S3" s="31"/>
      <c r="T3" s="31"/>
      <c r="U3" s="135">
        <v>2021</v>
      </c>
      <c r="V3" s="136"/>
      <c r="W3" s="136"/>
      <c r="X3" s="137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135">
        <v>2022</v>
      </c>
      <c r="AJ3" s="136"/>
      <c r="AK3" s="136"/>
      <c r="AL3" s="137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135">
        <v>2023</v>
      </c>
      <c r="AX3" s="136"/>
      <c r="AY3" s="136"/>
      <c r="AZ3" s="137"/>
      <c r="BA3" s="63"/>
    </row>
    <row r="4" spans="1:1046" ht="38.25" x14ac:dyDescent="0.2">
      <c r="A4" s="69"/>
      <c r="B4" s="69"/>
      <c r="C4" s="71">
        <v>2018</v>
      </c>
      <c r="D4" s="71">
        <v>2019</v>
      </c>
      <c r="E4" s="71">
        <v>2020</v>
      </c>
      <c r="F4" s="126"/>
      <c r="G4" s="127"/>
      <c r="H4" s="128"/>
      <c r="I4" s="132"/>
      <c r="J4" s="133"/>
      <c r="K4" s="134"/>
      <c r="L4" s="8" t="s">
        <v>24</v>
      </c>
      <c r="M4" s="8" t="s">
        <v>33</v>
      </c>
      <c r="N4" s="25" t="s">
        <v>25</v>
      </c>
      <c r="O4" s="8" t="s">
        <v>34</v>
      </c>
      <c r="P4" s="9" t="s">
        <v>35</v>
      </c>
      <c r="Q4" s="9" t="s">
        <v>37</v>
      </c>
      <c r="R4" s="29" t="s">
        <v>36</v>
      </c>
      <c r="S4" s="29"/>
      <c r="T4" s="9" t="s">
        <v>26</v>
      </c>
      <c r="U4" s="138" t="s">
        <v>38</v>
      </c>
      <c r="V4" s="137"/>
      <c r="W4" s="138" t="s">
        <v>39</v>
      </c>
      <c r="X4" s="137"/>
      <c r="Y4" s="9"/>
      <c r="Z4" s="8" t="s">
        <v>24</v>
      </c>
      <c r="AA4" s="8" t="s">
        <v>33</v>
      </c>
      <c r="AB4" s="25" t="s">
        <v>25</v>
      </c>
      <c r="AC4" s="8" t="s">
        <v>34</v>
      </c>
      <c r="AD4" s="9" t="s">
        <v>35</v>
      </c>
      <c r="AE4" s="9" t="s">
        <v>37</v>
      </c>
      <c r="AF4" s="29" t="s">
        <v>36</v>
      </c>
      <c r="AG4" s="29"/>
      <c r="AH4" s="9" t="s">
        <v>26</v>
      </c>
      <c r="AI4" s="138" t="s">
        <v>38</v>
      </c>
      <c r="AJ4" s="137"/>
      <c r="AK4" s="138" t="s">
        <v>39</v>
      </c>
      <c r="AL4" s="137"/>
      <c r="AM4" s="9"/>
      <c r="AN4" s="8" t="s">
        <v>24</v>
      </c>
      <c r="AO4" s="8" t="s">
        <v>33</v>
      </c>
      <c r="AP4" s="25" t="s">
        <v>25</v>
      </c>
      <c r="AQ4" s="8" t="s">
        <v>34</v>
      </c>
      <c r="AR4" s="9" t="s">
        <v>35</v>
      </c>
      <c r="AS4" s="9" t="s">
        <v>37</v>
      </c>
      <c r="AT4" s="29" t="s">
        <v>36</v>
      </c>
      <c r="AU4" s="29"/>
      <c r="AV4" s="9" t="s">
        <v>26</v>
      </c>
      <c r="AW4" s="138" t="s">
        <v>38</v>
      </c>
      <c r="AX4" s="137"/>
      <c r="AY4" s="138" t="s">
        <v>39</v>
      </c>
      <c r="AZ4" s="137"/>
      <c r="BA4" s="64"/>
      <c r="BB4" s="116" t="s">
        <v>27</v>
      </c>
      <c r="BC4" s="117"/>
      <c r="BD4" s="118"/>
    </row>
    <row r="5" spans="1:1046" s="42" customFormat="1" ht="15" x14ac:dyDescent="0.2">
      <c r="A5" s="69"/>
      <c r="B5" s="69"/>
      <c r="C5" s="71"/>
      <c r="D5" s="71"/>
      <c r="E5" s="71"/>
      <c r="F5" s="71">
        <v>2021</v>
      </c>
      <c r="G5" s="71">
        <v>2022</v>
      </c>
      <c r="H5" s="71">
        <v>2023</v>
      </c>
      <c r="I5" s="67">
        <v>2021</v>
      </c>
      <c r="J5" s="67">
        <v>2022</v>
      </c>
      <c r="K5" s="67">
        <v>2023</v>
      </c>
      <c r="L5" s="119">
        <v>2021</v>
      </c>
      <c r="M5" s="120"/>
      <c r="N5" s="120"/>
      <c r="O5" s="120"/>
      <c r="P5" s="120"/>
      <c r="Q5" s="120"/>
      <c r="R5" s="120"/>
      <c r="S5" s="120"/>
      <c r="T5" s="121"/>
      <c r="U5" s="70" t="s">
        <v>31</v>
      </c>
      <c r="V5" s="70" t="s">
        <v>30</v>
      </c>
      <c r="W5" s="70" t="s">
        <v>31</v>
      </c>
      <c r="X5" s="70" t="s">
        <v>30</v>
      </c>
      <c r="Y5" s="70"/>
      <c r="Z5" s="119">
        <v>2022</v>
      </c>
      <c r="AA5" s="120"/>
      <c r="AB5" s="120"/>
      <c r="AC5" s="120"/>
      <c r="AD5" s="120"/>
      <c r="AE5" s="120"/>
      <c r="AF5" s="120"/>
      <c r="AG5" s="120"/>
      <c r="AH5" s="121"/>
      <c r="AI5" s="70" t="s">
        <v>31</v>
      </c>
      <c r="AJ5" s="70" t="s">
        <v>30</v>
      </c>
      <c r="AK5" s="70" t="s">
        <v>31</v>
      </c>
      <c r="AL5" s="70" t="s">
        <v>30</v>
      </c>
      <c r="AM5" s="70"/>
      <c r="AN5" s="119">
        <v>2023</v>
      </c>
      <c r="AO5" s="120"/>
      <c r="AP5" s="120"/>
      <c r="AQ5" s="120"/>
      <c r="AR5" s="120"/>
      <c r="AS5" s="120"/>
      <c r="AT5" s="120"/>
      <c r="AU5" s="120"/>
      <c r="AV5" s="121"/>
      <c r="AW5" s="70" t="s">
        <v>31</v>
      </c>
      <c r="AX5" s="70" t="s">
        <v>30</v>
      </c>
      <c r="AY5" s="70" t="s">
        <v>31</v>
      </c>
      <c r="AZ5" s="70" t="s">
        <v>30</v>
      </c>
      <c r="BA5" s="65"/>
      <c r="BB5" s="61">
        <v>2021</v>
      </c>
      <c r="BC5" s="61">
        <v>2022</v>
      </c>
      <c r="BD5" s="61">
        <v>2023</v>
      </c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  <c r="IL5" s="41"/>
      <c r="IM5" s="41"/>
      <c r="IN5" s="41"/>
      <c r="IO5" s="41"/>
      <c r="IP5" s="41"/>
      <c r="IQ5" s="41"/>
      <c r="IR5" s="41"/>
      <c r="IS5" s="41"/>
      <c r="IT5" s="41"/>
      <c r="IU5" s="41"/>
      <c r="IV5" s="41"/>
      <c r="IW5" s="41"/>
      <c r="IX5" s="41"/>
      <c r="IY5" s="41"/>
      <c r="IZ5" s="41"/>
      <c r="JA5" s="41"/>
      <c r="JB5" s="41"/>
      <c r="JC5" s="41"/>
      <c r="JD5" s="41"/>
      <c r="JE5" s="41"/>
      <c r="JF5" s="41"/>
      <c r="JG5" s="41"/>
      <c r="JH5" s="41"/>
      <c r="JI5" s="41"/>
      <c r="JJ5" s="41"/>
      <c r="JK5" s="41"/>
      <c r="JL5" s="41"/>
      <c r="JM5" s="41"/>
      <c r="JN5" s="41"/>
      <c r="JO5" s="41"/>
      <c r="JP5" s="41"/>
      <c r="JQ5" s="41"/>
      <c r="JR5" s="41"/>
      <c r="JS5" s="41"/>
      <c r="JT5" s="41"/>
      <c r="JU5" s="41"/>
      <c r="JV5" s="41"/>
      <c r="JW5" s="41"/>
      <c r="JX5" s="41"/>
      <c r="JY5" s="41"/>
      <c r="JZ5" s="41"/>
      <c r="KA5" s="41"/>
      <c r="KB5" s="41"/>
      <c r="KC5" s="41"/>
      <c r="KD5" s="41"/>
      <c r="KE5" s="41"/>
      <c r="KF5" s="41"/>
      <c r="KG5" s="41"/>
      <c r="KH5" s="41"/>
      <c r="KI5" s="41"/>
      <c r="KJ5" s="41"/>
      <c r="KK5" s="41"/>
      <c r="KL5" s="41"/>
      <c r="KM5" s="41"/>
      <c r="KN5" s="41"/>
      <c r="KO5" s="41"/>
      <c r="KP5" s="41"/>
      <c r="KQ5" s="41"/>
      <c r="KR5" s="41"/>
      <c r="KS5" s="41"/>
      <c r="KT5" s="41"/>
      <c r="KU5" s="41"/>
      <c r="KV5" s="41"/>
      <c r="KW5" s="41"/>
      <c r="KX5" s="41"/>
      <c r="KY5" s="41"/>
      <c r="KZ5" s="41"/>
      <c r="LA5" s="41"/>
      <c r="LB5" s="41"/>
      <c r="LC5" s="41"/>
      <c r="LD5" s="41"/>
      <c r="LE5" s="41"/>
      <c r="LF5" s="41"/>
      <c r="LG5" s="41"/>
      <c r="LH5" s="41"/>
      <c r="LI5" s="41"/>
      <c r="LJ5" s="41"/>
      <c r="LK5" s="41"/>
      <c r="LL5" s="41"/>
      <c r="LM5" s="41"/>
      <c r="LN5" s="41"/>
      <c r="LO5" s="41"/>
      <c r="LP5" s="41"/>
      <c r="LQ5" s="41"/>
      <c r="LR5" s="41"/>
      <c r="LS5" s="41"/>
      <c r="LT5" s="41"/>
      <c r="LU5" s="41"/>
      <c r="LV5" s="41"/>
      <c r="LW5" s="41"/>
      <c r="LX5" s="41"/>
      <c r="LY5" s="41"/>
      <c r="LZ5" s="41"/>
      <c r="MA5" s="41"/>
      <c r="MB5" s="41"/>
      <c r="MC5" s="41"/>
      <c r="MD5" s="41"/>
      <c r="ME5" s="41"/>
      <c r="MF5" s="41"/>
      <c r="MG5" s="41"/>
      <c r="MH5" s="41"/>
      <c r="MI5" s="41"/>
      <c r="MJ5" s="41"/>
      <c r="MK5" s="41"/>
      <c r="ML5" s="41"/>
      <c r="MM5" s="41"/>
      <c r="MN5" s="41"/>
      <c r="MO5" s="41"/>
      <c r="MP5" s="41"/>
      <c r="MQ5" s="41"/>
      <c r="MR5" s="41"/>
      <c r="MS5" s="41"/>
      <c r="MT5" s="41"/>
      <c r="MU5" s="41"/>
      <c r="MV5" s="41"/>
      <c r="MW5" s="41"/>
      <c r="MX5" s="41"/>
      <c r="MY5" s="41"/>
      <c r="MZ5" s="41"/>
      <c r="NA5" s="41"/>
      <c r="NB5" s="41"/>
      <c r="NC5" s="41"/>
      <c r="ND5" s="41"/>
      <c r="NE5" s="41"/>
      <c r="NF5" s="41"/>
      <c r="NG5" s="41"/>
      <c r="NH5" s="41"/>
      <c r="NI5" s="41"/>
      <c r="NJ5" s="41"/>
      <c r="NK5" s="41"/>
      <c r="NL5" s="41"/>
      <c r="NM5" s="41"/>
      <c r="NN5" s="41"/>
      <c r="NO5" s="41"/>
      <c r="NP5" s="41"/>
      <c r="NQ5" s="41"/>
      <c r="NR5" s="41"/>
      <c r="NS5" s="41"/>
      <c r="NT5" s="41"/>
      <c r="NU5" s="41"/>
      <c r="NV5" s="41"/>
      <c r="NW5" s="41"/>
      <c r="NX5" s="41"/>
      <c r="NY5" s="41"/>
      <c r="NZ5" s="41"/>
      <c r="OA5" s="41"/>
      <c r="OB5" s="41"/>
      <c r="OC5" s="41"/>
      <c r="OD5" s="41"/>
      <c r="OE5" s="41"/>
      <c r="OF5" s="41"/>
      <c r="OG5" s="41"/>
      <c r="OH5" s="41"/>
      <c r="OI5" s="41"/>
      <c r="OJ5" s="41"/>
      <c r="OK5" s="41"/>
      <c r="OL5" s="41"/>
      <c r="OM5" s="41"/>
      <c r="ON5" s="41"/>
      <c r="OO5" s="41"/>
      <c r="OP5" s="41"/>
      <c r="OQ5" s="41"/>
      <c r="OR5" s="41"/>
      <c r="OS5" s="41"/>
      <c r="OT5" s="41"/>
      <c r="OU5" s="41"/>
      <c r="OV5" s="41"/>
      <c r="OW5" s="41"/>
      <c r="OX5" s="41"/>
      <c r="OY5" s="41"/>
      <c r="OZ5" s="41"/>
      <c r="PA5" s="41"/>
      <c r="PB5" s="41"/>
      <c r="PC5" s="41"/>
      <c r="PD5" s="41"/>
      <c r="PE5" s="41"/>
      <c r="PF5" s="41"/>
      <c r="PG5" s="41"/>
      <c r="PH5" s="41"/>
      <c r="PI5" s="41"/>
      <c r="PJ5" s="41"/>
      <c r="PK5" s="41"/>
      <c r="PL5" s="41"/>
      <c r="PM5" s="41"/>
      <c r="PN5" s="41"/>
      <c r="PO5" s="41"/>
      <c r="PP5" s="41"/>
      <c r="PQ5" s="41"/>
      <c r="PR5" s="41"/>
      <c r="PS5" s="41"/>
      <c r="PT5" s="41"/>
      <c r="PU5" s="41"/>
      <c r="PV5" s="41"/>
      <c r="PW5" s="41"/>
      <c r="PX5" s="41"/>
      <c r="PY5" s="41"/>
      <c r="PZ5" s="41"/>
      <c r="QA5" s="41"/>
      <c r="QB5" s="41"/>
      <c r="QC5" s="41"/>
      <c r="QD5" s="41"/>
      <c r="QE5" s="41"/>
      <c r="QF5" s="41"/>
      <c r="QG5" s="41"/>
      <c r="QH5" s="41"/>
      <c r="QI5" s="41"/>
      <c r="QJ5" s="41"/>
      <c r="QK5" s="41"/>
      <c r="QL5" s="41"/>
      <c r="QM5" s="41"/>
      <c r="QN5" s="41"/>
      <c r="QO5" s="41"/>
      <c r="QP5" s="41"/>
      <c r="QQ5" s="41"/>
      <c r="QR5" s="41"/>
      <c r="QS5" s="41"/>
      <c r="QT5" s="41"/>
      <c r="QU5" s="41"/>
      <c r="QV5" s="41"/>
      <c r="QW5" s="41"/>
      <c r="QX5" s="41"/>
      <c r="QY5" s="41"/>
      <c r="QZ5" s="41"/>
      <c r="RA5" s="41"/>
      <c r="RB5" s="41"/>
      <c r="RC5" s="41"/>
      <c r="RD5" s="41"/>
      <c r="RE5" s="41"/>
      <c r="RF5" s="41"/>
      <c r="RG5" s="41"/>
      <c r="RH5" s="41"/>
      <c r="RI5" s="41"/>
      <c r="RJ5" s="41"/>
      <c r="RK5" s="41"/>
      <c r="RL5" s="41"/>
      <c r="RM5" s="41"/>
      <c r="RN5" s="41"/>
      <c r="RO5" s="41"/>
      <c r="RP5" s="41"/>
      <c r="RQ5" s="41"/>
      <c r="RR5" s="41"/>
      <c r="RS5" s="41"/>
      <c r="RT5" s="41"/>
      <c r="RU5" s="41"/>
      <c r="RV5" s="41"/>
      <c r="RW5" s="41"/>
      <c r="RX5" s="41"/>
      <c r="RY5" s="41"/>
      <c r="RZ5" s="41"/>
      <c r="SA5" s="41"/>
      <c r="SB5" s="41"/>
      <c r="SC5" s="41"/>
      <c r="SD5" s="41"/>
      <c r="SE5" s="41"/>
      <c r="SF5" s="41"/>
      <c r="SG5" s="41"/>
      <c r="SH5" s="41"/>
      <c r="SI5" s="41"/>
      <c r="SJ5" s="41"/>
      <c r="SK5" s="41"/>
      <c r="SL5" s="41"/>
      <c r="SM5" s="41"/>
      <c r="SN5" s="41"/>
      <c r="SO5" s="41"/>
      <c r="SP5" s="41"/>
      <c r="SQ5" s="41"/>
      <c r="SR5" s="41"/>
      <c r="SS5" s="41"/>
      <c r="ST5" s="41"/>
      <c r="SU5" s="41"/>
      <c r="SV5" s="41"/>
      <c r="SW5" s="41"/>
      <c r="SX5" s="41"/>
      <c r="SY5" s="41"/>
      <c r="SZ5" s="41"/>
      <c r="TA5" s="41"/>
      <c r="TB5" s="41"/>
      <c r="TC5" s="41"/>
      <c r="TD5" s="41"/>
      <c r="TE5" s="41"/>
      <c r="TF5" s="41"/>
      <c r="TG5" s="41"/>
      <c r="TH5" s="41"/>
      <c r="TI5" s="41"/>
      <c r="TJ5" s="41"/>
      <c r="TK5" s="41"/>
      <c r="TL5" s="41"/>
      <c r="TM5" s="41"/>
      <c r="TN5" s="41"/>
      <c r="TO5" s="41"/>
      <c r="TP5" s="41"/>
      <c r="TQ5" s="41"/>
      <c r="TR5" s="41"/>
      <c r="TS5" s="41"/>
      <c r="TT5" s="41"/>
      <c r="TU5" s="41"/>
      <c r="TV5" s="41"/>
      <c r="TW5" s="41"/>
      <c r="TX5" s="41"/>
      <c r="TY5" s="41"/>
      <c r="TZ5" s="41"/>
      <c r="UA5" s="41"/>
      <c r="UB5" s="41"/>
      <c r="UC5" s="41"/>
      <c r="UD5" s="41"/>
      <c r="UE5" s="41"/>
      <c r="UF5" s="41"/>
      <c r="UG5" s="41"/>
      <c r="UH5" s="41"/>
      <c r="UI5" s="41"/>
      <c r="UJ5" s="41"/>
      <c r="UK5" s="41"/>
      <c r="UL5" s="41"/>
      <c r="UM5" s="41"/>
      <c r="UN5" s="41"/>
      <c r="UO5" s="41"/>
      <c r="UP5" s="41"/>
      <c r="UQ5" s="41"/>
      <c r="UR5" s="41"/>
      <c r="US5" s="41"/>
      <c r="UT5" s="41"/>
      <c r="UU5" s="41"/>
      <c r="UV5" s="41"/>
      <c r="UW5" s="41"/>
      <c r="UX5" s="41"/>
      <c r="UY5" s="41"/>
      <c r="UZ5" s="41"/>
      <c r="VA5" s="41"/>
      <c r="VB5" s="41"/>
      <c r="VC5" s="41"/>
      <c r="VD5" s="41"/>
      <c r="VE5" s="41"/>
      <c r="VF5" s="41"/>
      <c r="VG5" s="41"/>
      <c r="VH5" s="41"/>
      <c r="VI5" s="41"/>
      <c r="VJ5" s="41"/>
      <c r="VK5" s="41"/>
      <c r="VL5" s="41"/>
      <c r="VM5" s="41"/>
      <c r="VN5" s="41"/>
      <c r="VO5" s="41"/>
      <c r="VP5" s="41"/>
      <c r="VQ5" s="41"/>
      <c r="VR5" s="41"/>
      <c r="VS5" s="41"/>
      <c r="VT5" s="41"/>
      <c r="VU5" s="41"/>
      <c r="VV5" s="41"/>
      <c r="VW5" s="41"/>
      <c r="VX5" s="41"/>
      <c r="VY5" s="41"/>
      <c r="VZ5" s="41"/>
      <c r="WA5" s="41"/>
      <c r="WB5" s="41"/>
      <c r="WC5" s="41"/>
      <c r="WD5" s="41"/>
      <c r="WE5" s="41"/>
      <c r="WF5" s="41"/>
      <c r="WG5" s="41"/>
      <c r="WH5" s="41"/>
      <c r="WI5" s="41"/>
      <c r="WJ5" s="41"/>
      <c r="WK5" s="41"/>
      <c r="WL5" s="41"/>
      <c r="WM5" s="41"/>
      <c r="WN5" s="41"/>
      <c r="WO5" s="41"/>
      <c r="WP5" s="41"/>
      <c r="WQ5" s="41"/>
      <c r="WR5" s="41"/>
      <c r="WS5" s="41"/>
      <c r="WT5" s="41"/>
      <c r="WU5" s="41"/>
      <c r="WV5" s="41"/>
      <c r="WW5" s="41"/>
      <c r="WX5" s="41"/>
      <c r="WY5" s="41"/>
      <c r="WZ5" s="41"/>
      <c r="XA5" s="41"/>
      <c r="XB5" s="41"/>
      <c r="XC5" s="41"/>
      <c r="XD5" s="41"/>
      <c r="XE5" s="41"/>
      <c r="XF5" s="41"/>
      <c r="XG5" s="41"/>
      <c r="XH5" s="41"/>
      <c r="XI5" s="41"/>
      <c r="XJ5" s="41"/>
      <c r="XK5" s="41"/>
      <c r="XL5" s="41"/>
      <c r="XM5" s="41"/>
      <c r="XN5" s="41"/>
      <c r="XO5" s="41"/>
      <c r="XP5" s="41"/>
      <c r="XQ5" s="41"/>
      <c r="XR5" s="41"/>
      <c r="XS5" s="41"/>
      <c r="XT5" s="41"/>
      <c r="XU5" s="41"/>
      <c r="XV5" s="41"/>
      <c r="XW5" s="41"/>
      <c r="XX5" s="41"/>
      <c r="XY5" s="41"/>
      <c r="XZ5" s="41"/>
      <c r="YA5" s="41"/>
      <c r="YB5" s="41"/>
      <c r="YC5" s="41"/>
      <c r="YD5" s="41"/>
      <c r="YE5" s="41"/>
      <c r="YF5" s="41"/>
      <c r="YG5" s="41"/>
      <c r="YH5" s="41"/>
      <c r="YI5" s="41"/>
      <c r="YJ5" s="41"/>
      <c r="YK5" s="41"/>
      <c r="YL5" s="41"/>
      <c r="YM5" s="41"/>
      <c r="YN5" s="41"/>
      <c r="YO5" s="41"/>
      <c r="YP5" s="41"/>
      <c r="YQ5" s="41"/>
      <c r="YR5" s="41"/>
      <c r="YS5" s="41"/>
      <c r="YT5" s="41"/>
      <c r="YU5" s="41"/>
      <c r="YV5" s="41"/>
      <c r="YW5" s="41"/>
      <c r="YX5" s="41"/>
      <c r="YY5" s="41"/>
      <c r="YZ5" s="41"/>
      <c r="ZA5" s="41"/>
      <c r="ZB5" s="41"/>
      <c r="ZC5" s="41"/>
      <c r="ZD5" s="41"/>
      <c r="ZE5" s="41"/>
      <c r="ZF5" s="41"/>
      <c r="ZG5" s="41"/>
      <c r="ZH5" s="41"/>
      <c r="ZI5" s="41"/>
      <c r="ZJ5" s="41"/>
      <c r="ZK5" s="41"/>
      <c r="ZL5" s="41"/>
      <c r="ZM5" s="41"/>
      <c r="ZN5" s="41"/>
      <c r="ZO5" s="41"/>
      <c r="ZP5" s="41"/>
      <c r="ZQ5" s="41"/>
      <c r="ZR5" s="41"/>
      <c r="ZS5" s="41"/>
      <c r="ZT5" s="41"/>
      <c r="ZU5" s="41"/>
      <c r="ZV5" s="41"/>
      <c r="ZW5" s="41"/>
      <c r="ZX5" s="41"/>
      <c r="ZY5" s="41"/>
      <c r="ZZ5" s="41"/>
      <c r="AAA5" s="41"/>
      <c r="AAB5" s="41"/>
      <c r="AAC5" s="41"/>
      <c r="AAD5" s="41"/>
      <c r="AAE5" s="41"/>
      <c r="AAF5" s="41"/>
      <c r="AAG5" s="41"/>
      <c r="AAH5" s="41"/>
      <c r="AAI5" s="41"/>
      <c r="AAJ5" s="41"/>
      <c r="AAK5" s="41"/>
      <c r="AAL5" s="41"/>
      <c r="AAM5" s="41"/>
      <c r="AAN5" s="41"/>
      <c r="AAO5" s="41"/>
      <c r="AAP5" s="41"/>
      <c r="AAQ5" s="41"/>
      <c r="AAR5" s="41"/>
      <c r="AAS5" s="41"/>
      <c r="AAT5" s="41"/>
      <c r="AAU5" s="41"/>
      <c r="AAV5" s="41"/>
      <c r="AAW5" s="41"/>
      <c r="AAX5" s="41"/>
      <c r="AAY5" s="41"/>
      <c r="AAZ5" s="41"/>
      <c r="ABA5" s="41"/>
      <c r="ABB5" s="41"/>
      <c r="ABC5" s="41"/>
      <c r="ABD5" s="41"/>
      <c r="ABE5" s="41"/>
      <c r="ABF5" s="41"/>
      <c r="ABG5" s="41"/>
      <c r="ABH5" s="41"/>
      <c r="ABI5" s="41"/>
      <c r="ABJ5" s="41"/>
      <c r="ABK5" s="41"/>
      <c r="ABL5" s="41"/>
      <c r="ABM5" s="41"/>
      <c r="ABN5" s="41"/>
      <c r="ABO5" s="41"/>
      <c r="ABP5" s="41"/>
      <c r="ABQ5" s="41"/>
      <c r="ABR5" s="41"/>
      <c r="ABS5" s="41"/>
      <c r="ABT5" s="41"/>
      <c r="ABU5" s="41"/>
      <c r="ABV5" s="41"/>
      <c r="ABW5" s="41"/>
      <c r="ABX5" s="41"/>
      <c r="ABY5" s="41"/>
      <c r="ABZ5" s="41"/>
      <c r="ACA5" s="41"/>
      <c r="ACB5" s="41"/>
      <c r="ACC5" s="41"/>
      <c r="ACD5" s="41"/>
      <c r="ACE5" s="41"/>
      <c r="ACF5" s="41"/>
      <c r="ACG5" s="41"/>
      <c r="ACH5" s="41"/>
      <c r="ACI5" s="41"/>
      <c r="ACJ5" s="41"/>
      <c r="ACK5" s="41"/>
      <c r="ACL5" s="41"/>
      <c r="ACM5" s="41"/>
      <c r="ACN5" s="41"/>
      <c r="ACO5" s="41"/>
      <c r="ACP5" s="41"/>
      <c r="ACQ5" s="41"/>
      <c r="ACR5" s="41"/>
      <c r="ACS5" s="41"/>
      <c r="ACT5" s="41"/>
      <c r="ACU5" s="41"/>
      <c r="ACV5" s="41"/>
      <c r="ACW5" s="41"/>
      <c r="ACX5" s="41"/>
      <c r="ACY5" s="41"/>
      <c r="ACZ5" s="41"/>
      <c r="ADA5" s="41"/>
      <c r="ADB5" s="41"/>
      <c r="ADC5" s="41"/>
      <c r="ADD5" s="41"/>
      <c r="ADE5" s="41"/>
      <c r="ADF5" s="41"/>
      <c r="ADG5" s="41"/>
      <c r="ADH5" s="41"/>
      <c r="ADI5" s="41"/>
      <c r="ADJ5" s="41"/>
      <c r="ADK5" s="41"/>
      <c r="ADL5" s="41"/>
      <c r="ADM5" s="41"/>
      <c r="ADN5" s="41"/>
      <c r="ADO5" s="41"/>
      <c r="ADP5" s="41"/>
      <c r="ADQ5" s="41"/>
      <c r="ADR5" s="41"/>
      <c r="ADS5" s="41"/>
      <c r="ADT5" s="41"/>
      <c r="ADU5" s="41"/>
      <c r="ADV5" s="41"/>
      <c r="ADW5" s="41"/>
      <c r="ADX5" s="41"/>
      <c r="ADY5" s="41"/>
      <c r="ADZ5" s="41"/>
      <c r="AEA5" s="41"/>
      <c r="AEB5" s="41"/>
      <c r="AEC5" s="41"/>
      <c r="AED5" s="41"/>
      <c r="AEE5" s="41"/>
      <c r="AEF5" s="41"/>
      <c r="AEG5" s="41"/>
      <c r="AEH5" s="41"/>
      <c r="AEI5" s="41"/>
      <c r="AEJ5" s="41"/>
      <c r="AEK5" s="41"/>
      <c r="AEL5" s="41"/>
      <c r="AEM5" s="41"/>
      <c r="AEN5" s="41"/>
      <c r="AEO5" s="41"/>
      <c r="AEP5" s="41"/>
      <c r="AEQ5" s="41"/>
      <c r="AER5" s="41"/>
      <c r="AES5" s="41"/>
      <c r="AET5" s="41"/>
      <c r="AEU5" s="41"/>
      <c r="AEV5" s="41"/>
      <c r="AEW5" s="41"/>
      <c r="AEX5" s="41"/>
      <c r="AEY5" s="41"/>
      <c r="AEZ5" s="41"/>
      <c r="AFA5" s="41"/>
      <c r="AFB5" s="41"/>
      <c r="AFC5" s="41"/>
      <c r="AFD5" s="41"/>
      <c r="AFE5" s="41"/>
      <c r="AFF5" s="41"/>
      <c r="AFG5" s="41"/>
      <c r="AFH5" s="41"/>
      <c r="AFI5" s="41"/>
      <c r="AFJ5" s="41"/>
      <c r="AFK5" s="41"/>
      <c r="AFL5" s="41"/>
      <c r="AFM5" s="41"/>
      <c r="AFN5" s="41"/>
      <c r="AFO5" s="41"/>
      <c r="AFP5" s="41"/>
      <c r="AFQ5" s="41"/>
      <c r="AFR5" s="41"/>
      <c r="AFS5" s="41"/>
      <c r="AFT5" s="41"/>
      <c r="AFU5" s="41"/>
      <c r="AFV5" s="41"/>
      <c r="AFW5" s="41"/>
      <c r="AFX5" s="41"/>
      <c r="AFY5" s="41"/>
      <c r="AFZ5" s="41"/>
      <c r="AGA5" s="41"/>
      <c r="AGB5" s="41"/>
      <c r="AGC5" s="41"/>
      <c r="AGD5" s="41"/>
      <c r="AGE5" s="41"/>
      <c r="AGF5" s="41"/>
      <c r="AGG5" s="41"/>
      <c r="AGH5" s="41"/>
      <c r="AGI5" s="41"/>
      <c r="AGJ5" s="41"/>
      <c r="AGK5" s="41"/>
      <c r="AGL5" s="41"/>
      <c r="AGM5" s="41"/>
      <c r="AGN5" s="41"/>
      <c r="AGO5" s="41"/>
      <c r="AGP5" s="41"/>
      <c r="AGQ5" s="41"/>
      <c r="AGR5" s="41"/>
      <c r="AGS5" s="41"/>
      <c r="AGT5" s="41"/>
      <c r="AGU5" s="41"/>
      <c r="AGV5" s="41"/>
      <c r="AGW5" s="41"/>
      <c r="AGX5" s="41"/>
      <c r="AGY5" s="41"/>
      <c r="AGZ5" s="41"/>
      <c r="AHA5" s="41"/>
      <c r="AHB5" s="41"/>
      <c r="AHC5" s="41"/>
      <c r="AHD5" s="41"/>
      <c r="AHE5" s="41"/>
      <c r="AHF5" s="41"/>
      <c r="AHG5" s="41"/>
      <c r="AHH5" s="41"/>
      <c r="AHI5" s="41"/>
      <c r="AHJ5" s="41"/>
      <c r="AHK5" s="41"/>
      <c r="AHL5" s="41"/>
      <c r="AHM5" s="41"/>
      <c r="AHN5" s="41"/>
      <c r="AHO5" s="41"/>
      <c r="AHP5" s="41"/>
      <c r="AHQ5" s="41"/>
      <c r="AHR5" s="41"/>
      <c r="AHS5" s="41"/>
      <c r="AHT5" s="41"/>
      <c r="AHU5" s="41"/>
      <c r="AHV5" s="41"/>
      <c r="AHW5" s="41"/>
      <c r="AHX5" s="41"/>
      <c r="AHY5" s="41"/>
      <c r="AHZ5" s="41"/>
      <c r="AIA5" s="41"/>
      <c r="AIB5" s="41"/>
      <c r="AIC5" s="41"/>
      <c r="AID5" s="41"/>
      <c r="AIE5" s="41"/>
      <c r="AIF5" s="41"/>
      <c r="AIG5" s="41"/>
      <c r="AIH5" s="41"/>
      <c r="AII5" s="41"/>
      <c r="AIJ5" s="41"/>
      <c r="AIK5" s="41"/>
      <c r="AIL5" s="41"/>
      <c r="AIM5" s="41"/>
      <c r="AIN5" s="41"/>
      <c r="AIO5" s="41"/>
      <c r="AIP5" s="41"/>
      <c r="AIQ5" s="41"/>
      <c r="AIR5" s="41"/>
      <c r="AIS5" s="41"/>
      <c r="AIT5" s="41"/>
      <c r="AIU5" s="41"/>
      <c r="AIV5" s="41"/>
      <c r="AIW5" s="41"/>
      <c r="AIX5" s="41"/>
      <c r="AIY5" s="41"/>
      <c r="AIZ5" s="41"/>
      <c r="AJA5" s="41"/>
      <c r="AJB5" s="41"/>
      <c r="AJC5" s="41"/>
      <c r="AJD5" s="41"/>
      <c r="AJE5" s="41"/>
      <c r="AJF5" s="41"/>
      <c r="AJG5" s="41"/>
      <c r="AJH5" s="41"/>
      <c r="AJI5" s="41"/>
      <c r="AJJ5" s="41"/>
      <c r="AJK5" s="41"/>
      <c r="AJL5" s="41"/>
      <c r="AJM5" s="41"/>
      <c r="AJN5" s="41"/>
      <c r="AJO5" s="41"/>
      <c r="AJP5" s="41"/>
      <c r="AJQ5" s="41"/>
      <c r="AJR5" s="41"/>
      <c r="AJS5" s="41"/>
      <c r="AJT5" s="41"/>
      <c r="AJU5" s="41"/>
      <c r="AJV5" s="41"/>
      <c r="AJW5" s="41"/>
      <c r="AJX5" s="41"/>
      <c r="AJY5" s="41"/>
      <c r="AJZ5" s="41"/>
      <c r="AKA5" s="41"/>
      <c r="AKB5" s="41"/>
      <c r="AKC5" s="41"/>
      <c r="AKD5" s="41"/>
      <c r="AKE5" s="41"/>
      <c r="AKF5" s="41"/>
      <c r="AKG5" s="41"/>
      <c r="AKH5" s="41"/>
      <c r="AKI5" s="41"/>
      <c r="AKJ5" s="41"/>
      <c r="AKK5" s="41"/>
      <c r="AKL5" s="41"/>
      <c r="AKM5" s="41"/>
      <c r="AKN5" s="41"/>
      <c r="AKO5" s="41"/>
      <c r="AKP5" s="41"/>
      <c r="AKQ5" s="41"/>
      <c r="AKR5" s="41"/>
      <c r="AKS5" s="41"/>
      <c r="AKT5" s="41"/>
      <c r="AKU5" s="41"/>
      <c r="AKV5" s="41"/>
      <c r="AKW5" s="41"/>
      <c r="AKX5" s="41"/>
      <c r="AKY5" s="41"/>
      <c r="AKZ5" s="41"/>
      <c r="ALA5" s="41"/>
      <c r="ALB5" s="41"/>
      <c r="ALC5" s="41"/>
      <c r="ALD5" s="41"/>
      <c r="ALE5" s="41"/>
      <c r="ALF5" s="41"/>
      <c r="ALG5" s="41"/>
      <c r="ALH5" s="41"/>
      <c r="ALI5" s="41"/>
      <c r="ALJ5" s="41"/>
      <c r="ALK5" s="41"/>
      <c r="ALL5" s="41"/>
      <c r="ALM5" s="41"/>
      <c r="ALN5" s="41"/>
      <c r="ALO5" s="41"/>
      <c r="ALP5" s="41"/>
      <c r="ALQ5" s="41"/>
      <c r="ALR5" s="41"/>
      <c r="ALS5" s="41"/>
      <c r="ALT5" s="41"/>
      <c r="ALU5" s="41"/>
      <c r="ALV5" s="41"/>
      <c r="ALW5" s="41"/>
      <c r="ALX5" s="41"/>
      <c r="ALY5" s="41"/>
      <c r="ALZ5" s="41"/>
      <c r="AMA5" s="41"/>
      <c r="AMB5" s="41"/>
      <c r="AMC5" s="41"/>
      <c r="AMD5" s="41"/>
      <c r="AME5" s="41"/>
      <c r="AMF5" s="41"/>
      <c r="AMG5" s="41"/>
      <c r="AMH5" s="41"/>
      <c r="AMI5" s="41"/>
      <c r="AMJ5" s="41"/>
      <c r="AMK5" s="41"/>
      <c r="AML5" s="41"/>
      <c r="AMM5" s="41"/>
      <c r="AMN5" s="41"/>
      <c r="AMO5" s="41"/>
      <c r="AMP5" s="41"/>
      <c r="AMQ5" s="41"/>
      <c r="AMR5" s="41"/>
      <c r="AMS5" s="41"/>
      <c r="AMT5" s="41"/>
      <c r="AMU5" s="41"/>
      <c r="AMV5" s="41"/>
      <c r="AMW5" s="41"/>
      <c r="AMX5" s="41"/>
      <c r="AMY5" s="41"/>
      <c r="AMZ5" s="41"/>
      <c r="ANA5" s="41"/>
      <c r="ANB5" s="41"/>
      <c r="ANC5" s="41"/>
      <c r="AND5" s="41"/>
      <c r="ANE5" s="41"/>
      <c r="ANF5" s="41"/>
    </row>
    <row r="6" spans="1:1046" ht="15" x14ac:dyDescent="0.2">
      <c r="A6" s="69">
        <v>1</v>
      </c>
      <c r="B6" s="4" t="s">
        <v>4</v>
      </c>
      <c r="C6" s="1">
        <v>1.492</v>
      </c>
      <c r="D6" s="1">
        <v>1.492</v>
      </c>
      <c r="E6" s="1">
        <v>1.492</v>
      </c>
      <c r="F6" s="32">
        <f t="shared" ref="F6:F23" si="0">100%-I6</f>
        <v>0.89</v>
      </c>
      <c r="G6" s="32">
        <f t="shared" ref="G6:H21" si="1">100%-J6</f>
        <v>0.89</v>
      </c>
      <c r="H6" s="32">
        <f t="shared" si="1"/>
        <v>0.89</v>
      </c>
      <c r="I6" s="20">
        <v>0.11</v>
      </c>
      <c r="J6" s="20">
        <v>0.11</v>
      </c>
      <c r="K6" s="20">
        <v>0.11</v>
      </c>
      <c r="L6" s="10"/>
      <c r="M6" s="34">
        <f t="shared" ref="M6:M23" si="2">$N$27/$N$26</f>
        <v>0.95590079318791554</v>
      </c>
      <c r="N6" s="11">
        <f t="shared" ref="N6:N23" si="3">ROUND($N$26*(($L6*$F6)/SUMPRODUCT($F$6:$F$23,$L$6:$L$23))*M6,0)</f>
        <v>0</v>
      </c>
      <c r="O6" s="34">
        <f t="shared" ref="O6:O16" si="4">$N$28/$N$26</f>
        <v>4.409920681208445E-2</v>
      </c>
      <c r="P6" s="40">
        <f t="shared" ref="P6:P16" si="5">ROUND($N$26*(($L6*$F6)/SUMPRODUCT($F$6:$F$23,$L$6:$L$23))*O6,0)</f>
        <v>0</v>
      </c>
      <c r="Q6" s="40">
        <f t="shared" ref="Q6:Q23" si="6">N6+P6</f>
        <v>0</v>
      </c>
      <c r="R6" s="11">
        <f t="shared" ref="R6:R23" si="7">ROUNDUP(Q6/F6*I6,-2)</f>
        <v>0</v>
      </c>
      <c r="S6" s="11"/>
      <c r="T6" s="11">
        <f t="shared" ref="T6:T23" si="8">N6+P6+R6</f>
        <v>0</v>
      </c>
      <c r="U6" s="11">
        <v>0</v>
      </c>
      <c r="V6" s="11">
        <v>0</v>
      </c>
      <c r="W6" s="11">
        <f>P6-U6</f>
        <v>0</v>
      </c>
      <c r="X6" s="11">
        <f>N6-V6</f>
        <v>0</v>
      </c>
      <c r="Y6" s="11"/>
      <c r="Z6" s="10"/>
      <c r="AA6" s="34">
        <f>$AB$27/$AB$26</f>
        <v>0.96007585770091119</v>
      </c>
      <c r="AB6" s="11">
        <f>ROUND($N$26*(($L6*$F6)/SUMPRODUCT($F$6:$F$23,$L$6:$L$23))*AA6,0)</f>
        <v>0</v>
      </c>
      <c r="AC6" s="34">
        <f>$AB$28/$AB$26</f>
        <v>3.9924142299088757E-2</v>
      </c>
      <c r="AD6" s="40">
        <f>ROUND($N$26*(($L6*$F6)/SUMPRODUCT($F$6:$F$23,$L$6:$L$23))*AC6,0)</f>
        <v>0</v>
      </c>
      <c r="AE6" s="40">
        <f>AB6+AD6</f>
        <v>0</v>
      </c>
      <c r="AF6" s="11">
        <f t="shared" ref="AF6:AF23" si="9">ROUNDUP(AE6/G6*J6,-2)</f>
        <v>0</v>
      </c>
      <c r="AG6" s="35"/>
      <c r="AH6" s="11">
        <f>AB6+AD6+AF6</f>
        <v>0</v>
      </c>
      <c r="AI6" s="11">
        <v>0</v>
      </c>
      <c r="AJ6" s="11">
        <v>0</v>
      </c>
      <c r="AK6" s="11">
        <f>AD6-AI6</f>
        <v>0</v>
      </c>
      <c r="AL6" s="11">
        <f>AB6-AJ6</f>
        <v>0</v>
      </c>
      <c r="AM6" s="11"/>
      <c r="AN6" s="10">
        <f>Z6</f>
        <v>0</v>
      </c>
      <c r="AO6" s="34">
        <f>$AP$27/$AP$26</f>
        <v>0.32999311079100646</v>
      </c>
      <c r="AP6" s="11">
        <f>ROUND($AP$26*(($AN6*$H6)/SUMPRODUCT($AN$6:$AN$23,$H$6:$H$23))*AO6,0)</f>
        <v>0</v>
      </c>
      <c r="AQ6" s="34">
        <f>$AP$28/$AP$26</f>
        <v>0.67000688920899354</v>
      </c>
      <c r="AR6" s="40">
        <f>ROUND($AP$26*(($AN6*$H6)/SUMPRODUCT($AN$6:$AN$23,$H$6:$H$23))*AQ6,0)</f>
        <v>0</v>
      </c>
      <c r="AS6" s="40">
        <f>AP6+AR6</f>
        <v>0</v>
      </c>
      <c r="AT6" s="11">
        <f t="shared" ref="AT6:AT23" si="10">ROUNDUP(AS6/H6*K6,-2)</f>
        <v>0</v>
      </c>
      <c r="AU6" s="35"/>
      <c r="AV6" s="11">
        <f>AP6+AR6+AT6</f>
        <v>0</v>
      </c>
      <c r="AW6" s="11">
        <v>0</v>
      </c>
      <c r="AX6" s="11">
        <v>0</v>
      </c>
      <c r="AY6" s="11">
        <f>AR6-AW6</f>
        <v>0</v>
      </c>
      <c r="AZ6" s="11">
        <f>AP6-AX6</f>
        <v>0</v>
      </c>
      <c r="BA6" s="39"/>
      <c r="BB6" s="43">
        <f>ROUND(Q6/1000,1)</f>
        <v>0</v>
      </c>
      <c r="BC6" s="44">
        <f>ROUND(AE6/1000,1)</f>
        <v>0</v>
      </c>
      <c r="BD6" s="44">
        <f t="shared" ref="BD6:BD16" si="11">ROUND(AS6/1000,1)</f>
        <v>0</v>
      </c>
      <c r="BF6" s="26"/>
      <c r="BG6" s="26"/>
      <c r="BH6" s="26"/>
    </row>
    <row r="7" spans="1:1046" ht="15" x14ac:dyDescent="0.2">
      <c r="A7" s="69">
        <v>2</v>
      </c>
      <c r="B7" s="4" t="s">
        <v>5</v>
      </c>
      <c r="C7" s="1">
        <v>1.492</v>
      </c>
      <c r="D7" s="1">
        <v>1.492</v>
      </c>
      <c r="E7" s="1">
        <v>1.492</v>
      </c>
      <c r="F7" s="32">
        <f t="shared" si="0"/>
        <v>0.9</v>
      </c>
      <c r="G7" s="32">
        <f t="shared" si="1"/>
        <v>0.9</v>
      </c>
      <c r="H7" s="32">
        <f t="shared" si="1"/>
        <v>0.9</v>
      </c>
      <c r="I7" s="20">
        <v>0.1</v>
      </c>
      <c r="J7" s="20">
        <v>0.1</v>
      </c>
      <c r="K7" s="20">
        <v>0.1</v>
      </c>
      <c r="L7" s="12">
        <v>1</v>
      </c>
      <c r="M7" s="34">
        <f t="shared" si="2"/>
        <v>0.95590079318791554</v>
      </c>
      <c r="N7" s="11">
        <f t="shared" si="3"/>
        <v>1880591</v>
      </c>
      <c r="O7" s="34">
        <f t="shared" si="4"/>
        <v>4.409920681208445E-2</v>
      </c>
      <c r="P7" s="40">
        <f>ROUND($N$26*(($L7*$F7)/SUMPRODUCT($F$6:$F$23,$L$6:$L$23))*O7,0)</f>
        <v>86759</v>
      </c>
      <c r="Q7" s="40">
        <f t="shared" si="6"/>
        <v>1967350</v>
      </c>
      <c r="R7" s="11">
        <f t="shared" si="7"/>
        <v>218600</v>
      </c>
      <c r="S7" s="35">
        <f>R7/T7</f>
        <v>0.10000228733502596</v>
      </c>
      <c r="T7" s="11">
        <f t="shared" si="8"/>
        <v>2185950</v>
      </c>
      <c r="U7" s="11">
        <v>267311</v>
      </c>
      <c r="V7" s="11">
        <v>1880591</v>
      </c>
      <c r="W7" s="11">
        <f t="shared" ref="W7:W23" si="12">P7-U7</f>
        <v>-180552</v>
      </c>
      <c r="X7" s="11">
        <f t="shared" ref="X7:X23" si="13">N7-V7</f>
        <v>0</v>
      </c>
      <c r="Y7" s="11"/>
      <c r="Z7" s="10"/>
      <c r="AA7" s="34">
        <f t="shared" ref="AA7:AA23" si="14">$AB$27/$AB$26</f>
        <v>0.96007585770091119</v>
      </c>
      <c r="AB7" s="11">
        <f t="shared" ref="AB7:AB23" si="15">ROUND($AB$26*(($Z7*$G7)/SUMPRODUCT($Z$7:$Z$23,$G$7:$G$23))*AA7,0)</f>
        <v>0</v>
      </c>
      <c r="AC7" s="34">
        <f t="shared" ref="AC7:AC23" si="16">$AB$28/$AB$26</f>
        <v>3.9924142299088757E-2</v>
      </c>
      <c r="AD7" s="11">
        <f>ROUND($AB$26*(($Z7*$G7)/SUMPRODUCT($Z$7:$Z$23,$G$7:$G$23))*AC7,0)</f>
        <v>0</v>
      </c>
      <c r="AE7" s="40">
        <f t="shared" ref="AE7:AE23" si="17">AB7+AD7</f>
        <v>0</v>
      </c>
      <c r="AF7" s="11">
        <f t="shared" si="9"/>
        <v>0</v>
      </c>
      <c r="AG7" s="35"/>
      <c r="AH7" s="11">
        <f t="shared" ref="AH7:AH23" si="18">AB7+AD7+AF7</f>
        <v>0</v>
      </c>
      <c r="AI7" s="11">
        <v>0</v>
      </c>
      <c r="AJ7" s="11">
        <v>0</v>
      </c>
      <c r="AK7" s="11">
        <f t="shared" ref="AK7:AK23" si="19">AD7-AI7</f>
        <v>0</v>
      </c>
      <c r="AL7" s="11">
        <f t="shared" ref="AL7:AL23" si="20">AB7-AJ7</f>
        <v>0</v>
      </c>
      <c r="AM7" s="11"/>
      <c r="AN7" s="10">
        <f t="shared" ref="AN7:AN23" si="21">Z7</f>
        <v>0</v>
      </c>
      <c r="AO7" s="34">
        <f t="shared" ref="AO7:AO23" si="22">$AP$27/$AP$26</f>
        <v>0.32999311079100646</v>
      </c>
      <c r="AP7" s="11">
        <f>ROUND($AP$26*(($AN7*$H7)/SUMPRODUCT($AN$6:$AN$23,$H$6:$H$23))*AO7,0)</f>
        <v>0</v>
      </c>
      <c r="AQ7" s="34">
        <f t="shared" ref="AQ7:AQ23" si="23">$AP$28/$AP$26</f>
        <v>0.67000688920899354</v>
      </c>
      <c r="AR7" s="40">
        <f>ROUND($AP$26*(($AN7*$H7)/SUMPRODUCT($AN$6:$AN$23,$H$6:$H$23))*AQ7,0)</f>
        <v>0</v>
      </c>
      <c r="AS7" s="40">
        <f t="shared" ref="AS7:AS23" si="24">AP7+AR7</f>
        <v>0</v>
      </c>
      <c r="AT7" s="11">
        <f t="shared" si="10"/>
        <v>0</v>
      </c>
      <c r="AU7" s="35"/>
      <c r="AV7" s="11">
        <f t="shared" ref="AV7:AV23" si="25">AP7+AR7+AT7</f>
        <v>0</v>
      </c>
      <c r="AW7" s="11">
        <v>0</v>
      </c>
      <c r="AX7" s="11">
        <v>0</v>
      </c>
      <c r="AY7" s="11">
        <f t="shared" ref="AY7:AY23" si="26">AR7-AW7</f>
        <v>0</v>
      </c>
      <c r="AZ7" s="11">
        <f t="shared" ref="AZ7:AZ23" si="27">AP7-AX7</f>
        <v>0</v>
      </c>
      <c r="BA7" s="39"/>
      <c r="BB7" s="43">
        <f>ROUND(Q7/1000,1)</f>
        <v>1967.4</v>
      </c>
      <c r="BC7" s="44">
        <f>ROUND(AE7/1000,1)</f>
        <v>0</v>
      </c>
      <c r="BD7" s="44">
        <f t="shared" si="11"/>
        <v>0</v>
      </c>
      <c r="BF7" s="26"/>
      <c r="BG7" s="26"/>
      <c r="BH7" s="26"/>
    </row>
    <row r="8" spans="1:1046" ht="15" x14ac:dyDescent="0.2">
      <c r="A8" s="69">
        <v>3</v>
      </c>
      <c r="B8" s="4" t="s">
        <v>6</v>
      </c>
      <c r="C8" s="1">
        <v>1.492</v>
      </c>
      <c r="D8" s="1">
        <v>1.492</v>
      </c>
      <c r="E8" s="1">
        <v>1.492</v>
      </c>
      <c r="F8" s="32">
        <f t="shared" si="0"/>
        <v>0.9</v>
      </c>
      <c r="G8" s="32">
        <f t="shared" si="1"/>
        <v>0.9</v>
      </c>
      <c r="H8" s="32">
        <f t="shared" si="1"/>
        <v>0.9</v>
      </c>
      <c r="I8" s="20">
        <v>0.1</v>
      </c>
      <c r="J8" s="20">
        <v>0.1</v>
      </c>
      <c r="K8" s="20">
        <v>0.1</v>
      </c>
      <c r="L8" s="12">
        <v>1</v>
      </c>
      <c r="M8" s="34">
        <f t="shared" si="2"/>
        <v>0.95590079318791554</v>
      </c>
      <c r="N8" s="11">
        <f t="shared" si="3"/>
        <v>1880591</v>
      </c>
      <c r="O8" s="34">
        <f t="shared" si="4"/>
        <v>4.409920681208445E-2</v>
      </c>
      <c r="P8" s="40">
        <f t="shared" si="5"/>
        <v>86759</v>
      </c>
      <c r="Q8" s="40">
        <f t="shared" si="6"/>
        <v>1967350</v>
      </c>
      <c r="R8" s="11">
        <f t="shared" si="7"/>
        <v>218600</v>
      </c>
      <c r="S8" s="35">
        <f>R8/T8</f>
        <v>0.10000228733502596</v>
      </c>
      <c r="T8" s="11">
        <f t="shared" si="8"/>
        <v>2185950</v>
      </c>
      <c r="U8" s="11">
        <v>267311</v>
      </c>
      <c r="V8" s="11">
        <v>1880591</v>
      </c>
      <c r="W8" s="11">
        <f t="shared" si="12"/>
        <v>-180552</v>
      </c>
      <c r="X8" s="11">
        <f t="shared" si="13"/>
        <v>0</v>
      </c>
      <c r="Y8" s="11"/>
      <c r="Z8" s="10"/>
      <c r="AA8" s="34">
        <f t="shared" si="14"/>
        <v>0.96007585770091119</v>
      </c>
      <c r="AB8" s="11">
        <f t="shared" si="15"/>
        <v>0</v>
      </c>
      <c r="AC8" s="34">
        <f t="shared" si="16"/>
        <v>3.9924142299088757E-2</v>
      </c>
      <c r="AD8" s="11">
        <f>ROUND($AB$26*(($Z8*$G8)/SUMPRODUCT($Z$7:$Z$23,$G$7:$G$23))*AC8,0)</f>
        <v>0</v>
      </c>
      <c r="AE8" s="40">
        <f t="shared" si="17"/>
        <v>0</v>
      </c>
      <c r="AF8" s="11">
        <f t="shared" si="9"/>
        <v>0</v>
      </c>
      <c r="AG8" s="35"/>
      <c r="AH8" s="11">
        <f t="shared" si="18"/>
        <v>0</v>
      </c>
      <c r="AI8" s="11">
        <v>0</v>
      </c>
      <c r="AJ8" s="11">
        <v>0</v>
      </c>
      <c r="AK8" s="11">
        <f t="shared" si="19"/>
        <v>0</v>
      </c>
      <c r="AL8" s="11">
        <f t="shared" si="20"/>
        <v>0</v>
      </c>
      <c r="AM8" s="11"/>
      <c r="AN8" s="10">
        <f t="shared" si="21"/>
        <v>0</v>
      </c>
      <c r="AO8" s="34">
        <f t="shared" si="22"/>
        <v>0.32999311079100646</v>
      </c>
      <c r="AP8" s="11">
        <f>ROUND($AP$26*(($AN8*$H8)/SUMPRODUCT($AN$6:$AN$23,$H$6:$H$23))*AO8,0)</f>
        <v>0</v>
      </c>
      <c r="AQ8" s="34">
        <f t="shared" si="23"/>
        <v>0.67000688920899354</v>
      </c>
      <c r="AR8" s="40">
        <f>ROUND($AP$26*(($AN8*$H8)/SUMPRODUCT($AN$6:$AN$23,$H$6:$H$23))*AQ8,0)</f>
        <v>0</v>
      </c>
      <c r="AS8" s="40">
        <f t="shared" si="24"/>
        <v>0</v>
      </c>
      <c r="AT8" s="11">
        <f t="shared" si="10"/>
        <v>0</v>
      </c>
      <c r="AU8" s="35"/>
      <c r="AV8" s="11">
        <f t="shared" si="25"/>
        <v>0</v>
      </c>
      <c r="AW8" s="11">
        <v>0</v>
      </c>
      <c r="AX8" s="11">
        <v>0</v>
      </c>
      <c r="AY8" s="11">
        <f t="shared" si="26"/>
        <v>0</v>
      </c>
      <c r="AZ8" s="11">
        <f t="shared" si="27"/>
        <v>0</v>
      </c>
      <c r="BA8" s="39"/>
      <c r="BB8" s="43">
        <f>ROUND(Q8/1000,1)</f>
        <v>1967.4</v>
      </c>
      <c r="BC8" s="44">
        <f>ROUND(AE8/1000,1)</f>
        <v>0</v>
      </c>
      <c r="BD8" s="44">
        <f t="shared" si="11"/>
        <v>0</v>
      </c>
      <c r="BF8" s="26"/>
      <c r="BG8" s="26"/>
      <c r="BH8" s="26"/>
    </row>
    <row r="9" spans="1:1046" ht="15" x14ac:dyDescent="0.2">
      <c r="A9" s="69">
        <v>4</v>
      </c>
      <c r="B9" s="4" t="s">
        <v>7</v>
      </c>
      <c r="C9" s="1">
        <v>1.492</v>
      </c>
      <c r="D9" s="1">
        <v>1.492</v>
      </c>
      <c r="E9" s="1">
        <v>1.492</v>
      </c>
      <c r="F9" s="32">
        <f t="shared" si="0"/>
        <v>0.9</v>
      </c>
      <c r="G9" s="32">
        <f t="shared" si="1"/>
        <v>0.9</v>
      </c>
      <c r="H9" s="32">
        <f t="shared" si="1"/>
        <v>0.9</v>
      </c>
      <c r="I9" s="20">
        <v>0.1</v>
      </c>
      <c r="J9" s="20">
        <v>0.1</v>
      </c>
      <c r="K9" s="20">
        <v>0.1</v>
      </c>
      <c r="L9" s="12"/>
      <c r="M9" s="34">
        <f t="shared" si="2"/>
        <v>0.95590079318791554</v>
      </c>
      <c r="N9" s="11">
        <f t="shared" si="3"/>
        <v>0</v>
      </c>
      <c r="O9" s="34">
        <f t="shared" si="4"/>
        <v>4.409920681208445E-2</v>
      </c>
      <c r="P9" s="40">
        <f t="shared" si="5"/>
        <v>0</v>
      </c>
      <c r="Q9" s="40">
        <f t="shared" si="6"/>
        <v>0</v>
      </c>
      <c r="R9" s="11">
        <f t="shared" si="7"/>
        <v>0</v>
      </c>
      <c r="S9" s="35"/>
      <c r="T9" s="11">
        <f t="shared" si="8"/>
        <v>0</v>
      </c>
      <c r="U9" s="11">
        <v>0</v>
      </c>
      <c r="V9" s="11">
        <v>0</v>
      </c>
      <c r="W9" s="11">
        <f t="shared" si="12"/>
        <v>0</v>
      </c>
      <c r="X9" s="11">
        <f t="shared" si="13"/>
        <v>0</v>
      </c>
      <c r="Y9" s="11"/>
      <c r="Z9" s="10"/>
      <c r="AA9" s="34">
        <f t="shared" si="14"/>
        <v>0.96007585770091119</v>
      </c>
      <c r="AB9" s="11">
        <f t="shared" si="15"/>
        <v>0</v>
      </c>
      <c r="AC9" s="34">
        <f t="shared" si="16"/>
        <v>3.9924142299088757E-2</v>
      </c>
      <c r="AD9" s="11">
        <f>ROUND($AB$26*(($Z9*$G9)/SUMPRODUCT($Z$7:$Z$23,$G$7:$G$23))*AC9,0)</f>
        <v>0</v>
      </c>
      <c r="AE9" s="40">
        <f t="shared" si="17"/>
        <v>0</v>
      </c>
      <c r="AF9" s="11">
        <f t="shared" si="9"/>
        <v>0</v>
      </c>
      <c r="AG9" s="35"/>
      <c r="AH9" s="11">
        <f t="shared" si="18"/>
        <v>0</v>
      </c>
      <c r="AI9" s="11">
        <v>0</v>
      </c>
      <c r="AJ9" s="11">
        <v>0</v>
      </c>
      <c r="AK9" s="11">
        <f t="shared" si="19"/>
        <v>0</v>
      </c>
      <c r="AL9" s="11">
        <f t="shared" si="20"/>
        <v>0</v>
      </c>
      <c r="AM9" s="11"/>
      <c r="AN9" s="10">
        <f t="shared" si="21"/>
        <v>0</v>
      </c>
      <c r="AO9" s="34">
        <f t="shared" si="22"/>
        <v>0.32999311079100646</v>
      </c>
      <c r="AP9" s="11">
        <f>ROUND($AP$26*(($AN9*$H9)/SUMPRODUCT($AN$6:$AN$23,$H$6:$H$23))*AO9,0)</f>
        <v>0</v>
      </c>
      <c r="AQ9" s="34">
        <f t="shared" si="23"/>
        <v>0.67000688920899354</v>
      </c>
      <c r="AR9" s="40">
        <f>ROUND($AP$26*(($AN9*$H9)/SUMPRODUCT($AN$6:$AN$23,$H$6:$H$23))*AQ9,0)</f>
        <v>0</v>
      </c>
      <c r="AS9" s="40">
        <f t="shared" si="24"/>
        <v>0</v>
      </c>
      <c r="AT9" s="11">
        <f t="shared" si="10"/>
        <v>0</v>
      </c>
      <c r="AU9" s="35"/>
      <c r="AV9" s="11">
        <f t="shared" si="25"/>
        <v>0</v>
      </c>
      <c r="AW9" s="11">
        <v>0</v>
      </c>
      <c r="AX9" s="11">
        <v>0</v>
      </c>
      <c r="AY9" s="11">
        <f t="shared" si="26"/>
        <v>0</v>
      </c>
      <c r="AZ9" s="11">
        <f t="shared" si="27"/>
        <v>0</v>
      </c>
      <c r="BA9" s="39"/>
      <c r="BB9" s="43">
        <f>ROUND(Q9/1000,1)</f>
        <v>0</v>
      </c>
      <c r="BC9" s="44">
        <f>ROUND(AE9/1000,1)</f>
        <v>0</v>
      </c>
      <c r="BD9" s="44">
        <f t="shared" si="11"/>
        <v>0</v>
      </c>
      <c r="BF9" s="26"/>
      <c r="BG9" s="26"/>
      <c r="BH9" s="26"/>
    </row>
    <row r="10" spans="1:1046" ht="15" x14ac:dyDescent="0.2">
      <c r="A10" s="69">
        <v>5</v>
      </c>
      <c r="B10" s="4" t="s">
        <v>8</v>
      </c>
      <c r="C10" s="1">
        <v>1.492</v>
      </c>
      <c r="D10" s="1">
        <v>1.492</v>
      </c>
      <c r="E10" s="1">
        <v>1.492</v>
      </c>
      <c r="F10" s="32">
        <f t="shared" si="0"/>
        <v>0.88</v>
      </c>
      <c r="G10" s="32">
        <f t="shared" si="1"/>
        <v>0.88</v>
      </c>
      <c r="H10" s="32">
        <f t="shared" si="1"/>
        <v>0.89</v>
      </c>
      <c r="I10" s="20">
        <v>0.12</v>
      </c>
      <c r="J10" s="20">
        <v>0.12</v>
      </c>
      <c r="K10" s="20">
        <v>0.11</v>
      </c>
      <c r="L10" s="12">
        <v>3</v>
      </c>
      <c r="M10" s="34">
        <f t="shared" si="2"/>
        <v>0.95590079318791554</v>
      </c>
      <c r="N10" s="11">
        <f t="shared" si="3"/>
        <v>5516401</v>
      </c>
      <c r="O10" s="34">
        <f t="shared" si="4"/>
        <v>4.409920681208445E-2</v>
      </c>
      <c r="P10" s="40">
        <f t="shared" si="5"/>
        <v>254492</v>
      </c>
      <c r="Q10" s="40">
        <f t="shared" si="6"/>
        <v>5770893</v>
      </c>
      <c r="R10" s="11">
        <f t="shared" si="7"/>
        <v>787000</v>
      </c>
      <c r="S10" s="35">
        <f>R10/T10</f>
        <v>0.12000805746601843</v>
      </c>
      <c r="T10" s="11">
        <f t="shared" si="8"/>
        <v>6557893</v>
      </c>
      <c r="U10" s="11">
        <v>784112</v>
      </c>
      <c r="V10" s="11">
        <v>5516401</v>
      </c>
      <c r="W10" s="11">
        <f t="shared" si="12"/>
        <v>-529620</v>
      </c>
      <c r="X10" s="11">
        <f t="shared" si="13"/>
        <v>0</v>
      </c>
      <c r="Y10" s="11"/>
      <c r="Z10" s="10"/>
      <c r="AA10" s="34">
        <f t="shared" si="14"/>
        <v>0.96007585770091119</v>
      </c>
      <c r="AB10" s="11">
        <f t="shared" si="15"/>
        <v>0</v>
      </c>
      <c r="AC10" s="34">
        <f t="shared" si="16"/>
        <v>3.9924142299088757E-2</v>
      </c>
      <c r="AD10" s="11">
        <f>ROUND($AB$26*(($Z10*$G10)/SUMPRODUCT($Z$7:$Z$23,$G$7:$G$23))*AC10,0)</f>
        <v>0</v>
      </c>
      <c r="AE10" s="40">
        <f t="shared" si="17"/>
        <v>0</v>
      </c>
      <c r="AF10" s="11">
        <f t="shared" si="9"/>
        <v>0</v>
      </c>
      <c r="AG10" s="35"/>
      <c r="AH10" s="11">
        <f t="shared" si="18"/>
        <v>0</v>
      </c>
      <c r="AI10" s="11">
        <v>0</v>
      </c>
      <c r="AJ10" s="11">
        <v>0</v>
      </c>
      <c r="AK10" s="11">
        <f t="shared" si="19"/>
        <v>0</v>
      </c>
      <c r="AL10" s="11">
        <f t="shared" si="20"/>
        <v>0</v>
      </c>
      <c r="AM10" s="11"/>
      <c r="AN10" s="10">
        <f t="shared" si="21"/>
        <v>0</v>
      </c>
      <c r="AO10" s="34">
        <f t="shared" si="22"/>
        <v>0.32999311079100646</v>
      </c>
      <c r="AP10" s="11">
        <f>ROUND($AP$26*(($AN10*$H10)/SUMPRODUCT($AN$6:$AN$23,$H$6:$H$23))*AO10,0)</f>
        <v>0</v>
      </c>
      <c r="AQ10" s="34">
        <f t="shared" si="23"/>
        <v>0.67000688920899354</v>
      </c>
      <c r="AR10" s="40">
        <f>ROUND($AP$26*(($AN10*$H10)/SUMPRODUCT($AN$6:$AN$23,$H$6:$H$23))*AQ10,0)</f>
        <v>0</v>
      </c>
      <c r="AS10" s="40">
        <f t="shared" si="24"/>
        <v>0</v>
      </c>
      <c r="AT10" s="11">
        <f t="shared" si="10"/>
        <v>0</v>
      </c>
      <c r="AU10" s="35"/>
      <c r="AV10" s="11">
        <f t="shared" si="25"/>
        <v>0</v>
      </c>
      <c r="AW10" s="11">
        <v>0</v>
      </c>
      <c r="AX10" s="11">
        <v>0</v>
      </c>
      <c r="AY10" s="11">
        <f t="shared" si="26"/>
        <v>0</v>
      </c>
      <c r="AZ10" s="11">
        <f t="shared" si="27"/>
        <v>0</v>
      </c>
      <c r="BA10" s="39"/>
      <c r="BB10" s="43">
        <f>ROUNDDOWN(Q10/1000,1)</f>
        <v>5770.8</v>
      </c>
      <c r="BC10" s="44">
        <f>ROUND(AE10/1000,1)</f>
        <v>0</v>
      </c>
      <c r="BD10" s="44">
        <f t="shared" si="11"/>
        <v>0</v>
      </c>
      <c r="BF10" s="26"/>
      <c r="BG10" s="26"/>
      <c r="BH10" s="26"/>
    </row>
    <row r="11" spans="1:1046" ht="15" x14ac:dyDescent="0.2">
      <c r="A11" s="69">
        <v>6</v>
      </c>
      <c r="B11" s="4" t="s">
        <v>9</v>
      </c>
      <c r="C11" s="1">
        <v>1.492</v>
      </c>
      <c r="D11" s="1">
        <v>1.492</v>
      </c>
      <c r="E11" s="1">
        <v>1.492</v>
      </c>
      <c r="F11" s="32">
        <f t="shared" si="0"/>
        <v>0.9</v>
      </c>
      <c r="G11" s="32">
        <f t="shared" si="1"/>
        <v>0.9</v>
      </c>
      <c r="H11" s="32">
        <f t="shared" si="1"/>
        <v>0.87</v>
      </c>
      <c r="I11" s="20">
        <v>0.1</v>
      </c>
      <c r="J11" s="20">
        <v>0.1</v>
      </c>
      <c r="K11" s="20">
        <v>0.13</v>
      </c>
      <c r="L11" s="12">
        <v>3</v>
      </c>
      <c r="M11" s="34">
        <f t="shared" si="2"/>
        <v>0.95590079318791554</v>
      </c>
      <c r="N11" s="11">
        <f t="shared" si="3"/>
        <v>5641774</v>
      </c>
      <c r="O11" s="34">
        <f t="shared" si="4"/>
        <v>4.409920681208445E-2</v>
      </c>
      <c r="P11" s="40">
        <f t="shared" si="5"/>
        <v>260276</v>
      </c>
      <c r="Q11" s="40">
        <f t="shared" si="6"/>
        <v>5902050</v>
      </c>
      <c r="R11" s="11">
        <f t="shared" si="7"/>
        <v>655800</v>
      </c>
      <c r="S11" s="35">
        <f>R11/T11</f>
        <v>0.10000228733502596</v>
      </c>
      <c r="T11" s="11">
        <f t="shared" si="8"/>
        <v>6557850</v>
      </c>
      <c r="U11" s="11">
        <v>801932</v>
      </c>
      <c r="V11" s="11">
        <v>5641774</v>
      </c>
      <c r="W11" s="11">
        <f t="shared" si="12"/>
        <v>-541656</v>
      </c>
      <c r="X11" s="11">
        <f t="shared" si="13"/>
        <v>0</v>
      </c>
      <c r="Y11" s="11"/>
      <c r="Z11" s="10">
        <v>3</v>
      </c>
      <c r="AA11" s="34">
        <f t="shared" si="14"/>
        <v>0.96007585770091119</v>
      </c>
      <c r="AB11" s="11">
        <f t="shared" si="15"/>
        <v>5659813</v>
      </c>
      <c r="AC11" s="34">
        <f t="shared" si="16"/>
        <v>3.9924142299088757E-2</v>
      </c>
      <c r="AD11" s="11">
        <f>ROUND($AB$26*(($Z11*$G11)/SUMPRODUCT($Z$7:$Z$23,$G$7:$G$23))*AC11,0)</f>
        <v>235360</v>
      </c>
      <c r="AE11" s="40">
        <f t="shared" si="17"/>
        <v>5895173</v>
      </c>
      <c r="AF11" s="11">
        <f t="shared" si="9"/>
        <v>655100</v>
      </c>
      <c r="AG11" s="35">
        <f t="shared" ref="AG11:AG20" si="28">AF11/AH11</f>
        <v>0.10001109877405109</v>
      </c>
      <c r="AH11" s="11">
        <f t="shared" si="18"/>
        <v>6550273</v>
      </c>
      <c r="AI11" s="11">
        <v>848698</v>
      </c>
      <c r="AJ11" s="11">
        <v>5659813</v>
      </c>
      <c r="AK11" s="11">
        <f t="shared" si="19"/>
        <v>-613338</v>
      </c>
      <c r="AL11" s="11">
        <f t="shared" si="20"/>
        <v>0</v>
      </c>
      <c r="AM11" s="11"/>
      <c r="AN11" s="10">
        <f t="shared" si="21"/>
        <v>3</v>
      </c>
      <c r="AO11" s="34">
        <f t="shared" si="22"/>
        <v>0.32999311079100646</v>
      </c>
      <c r="AP11" s="11">
        <f>ROUND($AP$26*(($AN11*$H11)/SUMPRODUCT($AN$6:$AN$23,$H$6:$H$23))*AO11,0)-1</f>
        <v>110192</v>
      </c>
      <c r="AQ11" s="34">
        <f t="shared" si="23"/>
        <v>0.67000688920899354</v>
      </c>
      <c r="AR11" s="40">
        <f>ROUND($AP$26*(($AN11*$H11)/SUMPRODUCT($AN$6:$AN$23,$H$6:$H$23))*AQ11,0)+1</f>
        <v>223733</v>
      </c>
      <c r="AS11" s="40">
        <f t="shared" si="24"/>
        <v>333925</v>
      </c>
      <c r="AT11" s="11">
        <f t="shared" si="10"/>
        <v>49900</v>
      </c>
      <c r="AU11" s="35">
        <f t="shared" ref="AU11:AU20" si="29">AT11/AV11</f>
        <v>0.13000716472350682</v>
      </c>
      <c r="AV11" s="11">
        <f t="shared" si="25"/>
        <v>383825</v>
      </c>
      <c r="AW11" s="11">
        <v>0</v>
      </c>
      <c r="AX11" s="11">
        <v>0</v>
      </c>
      <c r="AY11" s="11">
        <f t="shared" si="26"/>
        <v>223733</v>
      </c>
      <c r="AZ11" s="11">
        <f t="shared" si="27"/>
        <v>110192</v>
      </c>
      <c r="BA11" s="39"/>
      <c r="BB11" s="43">
        <f>ROUNDDOWN(Q11/1000,1)</f>
        <v>5902</v>
      </c>
      <c r="BC11" s="44">
        <f>ROUNDDOWN(AE11/1000,1)</f>
        <v>5895.1</v>
      </c>
      <c r="BD11" s="44">
        <f t="shared" si="11"/>
        <v>333.9</v>
      </c>
      <c r="BF11" s="26"/>
      <c r="BG11" s="26"/>
      <c r="BH11" s="26"/>
    </row>
    <row r="12" spans="1:1046" ht="15" x14ac:dyDescent="0.2">
      <c r="A12" s="69">
        <v>7</v>
      </c>
      <c r="B12" s="4" t="s">
        <v>10</v>
      </c>
      <c r="C12" s="1">
        <v>1.492</v>
      </c>
      <c r="D12" s="1">
        <v>1.492</v>
      </c>
      <c r="E12" s="1">
        <v>1.492</v>
      </c>
      <c r="F12" s="32">
        <f t="shared" si="0"/>
        <v>0.88</v>
      </c>
      <c r="G12" s="32">
        <f t="shared" si="1"/>
        <v>0.88</v>
      </c>
      <c r="H12" s="32">
        <f t="shared" si="1"/>
        <v>0.89</v>
      </c>
      <c r="I12" s="20">
        <v>0.12</v>
      </c>
      <c r="J12" s="20">
        <v>0.12</v>
      </c>
      <c r="K12" s="20">
        <v>0.11</v>
      </c>
      <c r="L12" s="12"/>
      <c r="M12" s="34">
        <f t="shared" si="2"/>
        <v>0.95590079318791554</v>
      </c>
      <c r="N12" s="11">
        <f t="shared" si="3"/>
        <v>0</v>
      </c>
      <c r="O12" s="34">
        <f t="shared" si="4"/>
        <v>4.409920681208445E-2</v>
      </c>
      <c r="P12" s="40">
        <f t="shared" si="5"/>
        <v>0</v>
      </c>
      <c r="Q12" s="40">
        <f t="shared" si="6"/>
        <v>0</v>
      </c>
      <c r="R12" s="11">
        <f t="shared" si="7"/>
        <v>0</v>
      </c>
      <c r="S12" s="35"/>
      <c r="T12" s="11">
        <f t="shared" si="8"/>
        <v>0</v>
      </c>
      <c r="U12" s="11">
        <v>0</v>
      </c>
      <c r="V12" s="11">
        <v>0</v>
      </c>
      <c r="W12" s="11">
        <f t="shared" si="12"/>
        <v>0</v>
      </c>
      <c r="X12" s="11">
        <f t="shared" si="13"/>
        <v>0</v>
      </c>
      <c r="Y12" s="11"/>
      <c r="Z12" s="10">
        <v>3</v>
      </c>
      <c r="AA12" s="34">
        <f t="shared" si="14"/>
        <v>0.96007585770091119</v>
      </c>
      <c r="AB12" s="11">
        <f t="shared" si="15"/>
        <v>5534039</v>
      </c>
      <c r="AC12" s="34">
        <f t="shared" si="16"/>
        <v>3.9924142299088757E-2</v>
      </c>
      <c r="AD12" s="11">
        <f>ROUND($AB$26*(($Z12*$G12)/SUMPRODUCT($Z$7:$Z$23,$G$7:$G$23))*AC12,0)+1</f>
        <v>230130</v>
      </c>
      <c r="AE12" s="40">
        <f t="shared" si="17"/>
        <v>5764169</v>
      </c>
      <c r="AF12" s="11">
        <f t="shared" si="9"/>
        <v>786100</v>
      </c>
      <c r="AG12" s="35">
        <f t="shared" si="28"/>
        <v>0.12001033850670866</v>
      </c>
      <c r="AH12" s="11">
        <f t="shared" si="18"/>
        <v>6550269</v>
      </c>
      <c r="AI12" s="11">
        <v>829838</v>
      </c>
      <c r="AJ12" s="11">
        <v>5534039</v>
      </c>
      <c r="AK12" s="11">
        <f t="shared" si="19"/>
        <v>-599708</v>
      </c>
      <c r="AL12" s="11">
        <f t="shared" si="20"/>
        <v>0</v>
      </c>
      <c r="AM12" s="11"/>
      <c r="AN12" s="10">
        <f t="shared" si="21"/>
        <v>3</v>
      </c>
      <c r="AO12" s="34">
        <f t="shared" si="22"/>
        <v>0.32999311079100646</v>
      </c>
      <c r="AP12" s="11">
        <f t="shared" ref="AP12:AP23" si="30">ROUND($AP$26*(($AN12*$H12)/SUMPRODUCT($AN$6:$AN$23,$H$6:$H$23))*AO12,0)</f>
        <v>112726</v>
      </c>
      <c r="AQ12" s="34">
        <f t="shared" si="23"/>
        <v>0.67000688920899354</v>
      </c>
      <c r="AR12" s="40">
        <f t="shared" ref="AR12:AR23" si="31">ROUND($AP$26*(($AN12*$H12)/SUMPRODUCT($AN$6:$AN$23,$H$6:$H$23))*AQ12,0)</f>
        <v>228875</v>
      </c>
      <c r="AS12" s="40">
        <f t="shared" si="24"/>
        <v>341601</v>
      </c>
      <c r="AT12" s="11">
        <f t="shared" si="10"/>
        <v>42300</v>
      </c>
      <c r="AU12" s="35">
        <f t="shared" si="29"/>
        <v>0.11018465698187814</v>
      </c>
      <c r="AV12" s="11">
        <f t="shared" si="25"/>
        <v>383901</v>
      </c>
      <c r="AW12" s="11">
        <v>0</v>
      </c>
      <c r="AX12" s="11">
        <v>0</v>
      </c>
      <c r="AY12" s="11">
        <f t="shared" si="26"/>
        <v>228875</v>
      </c>
      <c r="AZ12" s="11">
        <f t="shared" si="27"/>
        <v>112726</v>
      </c>
      <c r="BA12" s="39"/>
      <c r="BB12" s="43">
        <f t="shared" ref="BB12:BB18" si="32">ROUND(Q12/1000,1)</f>
        <v>0</v>
      </c>
      <c r="BC12" s="44">
        <f>ROUNDDOWN(AE12/1000,1)</f>
        <v>5764.1</v>
      </c>
      <c r="BD12" s="44">
        <f t="shared" si="11"/>
        <v>341.6</v>
      </c>
      <c r="BF12" s="26"/>
      <c r="BG12" s="26"/>
      <c r="BH12" s="26"/>
    </row>
    <row r="13" spans="1:1046" ht="15" x14ac:dyDescent="0.2">
      <c r="A13" s="69">
        <v>8</v>
      </c>
      <c r="B13" s="4" t="s">
        <v>11</v>
      </c>
      <c r="C13" s="1">
        <v>1.492</v>
      </c>
      <c r="D13" s="1">
        <v>1.492</v>
      </c>
      <c r="E13" s="1">
        <v>1.492</v>
      </c>
      <c r="F13" s="32">
        <f t="shared" si="0"/>
        <v>0.87</v>
      </c>
      <c r="G13" s="32">
        <f t="shared" si="1"/>
        <v>0.87</v>
      </c>
      <c r="H13" s="32">
        <f t="shared" si="1"/>
        <v>0.89</v>
      </c>
      <c r="I13" s="20">
        <v>0.13</v>
      </c>
      <c r="J13" s="20">
        <v>0.13</v>
      </c>
      <c r="K13" s="20">
        <v>0.11</v>
      </c>
      <c r="L13" s="12"/>
      <c r="M13" s="34">
        <f t="shared" si="2"/>
        <v>0.95590079318791554</v>
      </c>
      <c r="N13" s="11">
        <f t="shared" si="3"/>
        <v>0</v>
      </c>
      <c r="O13" s="34">
        <f t="shared" si="4"/>
        <v>4.409920681208445E-2</v>
      </c>
      <c r="P13" s="40">
        <f t="shared" si="5"/>
        <v>0</v>
      </c>
      <c r="Q13" s="40">
        <f t="shared" si="6"/>
        <v>0</v>
      </c>
      <c r="R13" s="11">
        <f t="shared" si="7"/>
        <v>0</v>
      </c>
      <c r="S13" s="35"/>
      <c r="T13" s="11">
        <f t="shared" si="8"/>
        <v>0</v>
      </c>
      <c r="U13" s="11">
        <v>0</v>
      </c>
      <c r="V13" s="11">
        <v>0</v>
      </c>
      <c r="W13" s="11">
        <f t="shared" si="12"/>
        <v>0</v>
      </c>
      <c r="X13" s="11">
        <f t="shared" si="13"/>
        <v>0</v>
      </c>
      <c r="Y13" s="11"/>
      <c r="Z13" s="10"/>
      <c r="AA13" s="34">
        <f t="shared" si="14"/>
        <v>0.96007585770091119</v>
      </c>
      <c r="AB13" s="11">
        <f t="shared" si="15"/>
        <v>0</v>
      </c>
      <c r="AC13" s="34">
        <f t="shared" si="16"/>
        <v>3.9924142299088757E-2</v>
      </c>
      <c r="AD13" s="11">
        <f t="shared" ref="AD13:AD23" si="33">ROUND($AB$26*(($Z13*$G13)/SUMPRODUCT($Z$7:$Z$23,$G$7:$G$23))*AC13,0)</f>
        <v>0</v>
      </c>
      <c r="AE13" s="40">
        <f t="shared" si="17"/>
        <v>0</v>
      </c>
      <c r="AF13" s="11">
        <f t="shared" si="9"/>
        <v>0</v>
      </c>
      <c r="AG13" s="35"/>
      <c r="AH13" s="11">
        <f t="shared" si="18"/>
        <v>0</v>
      </c>
      <c r="AI13" s="11">
        <v>0</v>
      </c>
      <c r="AJ13" s="11">
        <v>0</v>
      </c>
      <c r="AK13" s="11">
        <f t="shared" si="19"/>
        <v>0</v>
      </c>
      <c r="AL13" s="11">
        <f t="shared" si="20"/>
        <v>0</v>
      </c>
      <c r="AM13" s="11"/>
      <c r="AN13" s="10">
        <f t="shared" si="21"/>
        <v>0</v>
      </c>
      <c r="AO13" s="34">
        <f t="shared" si="22"/>
        <v>0.32999311079100646</v>
      </c>
      <c r="AP13" s="11">
        <f t="shared" si="30"/>
        <v>0</v>
      </c>
      <c r="AQ13" s="34">
        <f t="shared" si="23"/>
        <v>0.67000688920899354</v>
      </c>
      <c r="AR13" s="40">
        <f t="shared" si="31"/>
        <v>0</v>
      </c>
      <c r="AS13" s="40">
        <f t="shared" si="24"/>
        <v>0</v>
      </c>
      <c r="AT13" s="11">
        <f t="shared" si="10"/>
        <v>0</v>
      </c>
      <c r="AU13" s="35"/>
      <c r="AV13" s="11">
        <f t="shared" si="25"/>
        <v>0</v>
      </c>
      <c r="AW13" s="11">
        <v>0</v>
      </c>
      <c r="AX13" s="11">
        <v>0</v>
      </c>
      <c r="AY13" s="11">
        <f t="shared" si="26"/>
        <v>0</v>
      </c>
      <c r="AZ13" s="11">
        <f t="shared" si="27"/>
        <v>0</v>
      </c>
      <c r="BA13" s="39"/>
      <c r="BB13" s="43">
        <f t="shared" si="32"/>
        <v>0</v>
      </c>
      <c r="BC13" s="44">
        <f t="shared" ref="BC13:BC23" si="34">ROUND(AE13/1000,1)</f>
        <v>0</v>
      </c>
      <c r="BD13" s="44">
        <f t="shared" si="11"/>
        <v>0</v>
      </c>
      <c r="BF13" s="26"/>
      <c r="BG13" s="26"/>
      <c r="BH13" s="26"/>
    </row>
    <row r="14" spans="1:1046" ht="15" x14ac:dyDescent="0.2">
      <c r="A14" s="69">
        <v>9</v>
      </c>
      <c r="B14" s="4" t="s">
        <v>12</v>
      </c>
      <c r="C14" s="1">
        <v>1.492</v>
      </c>
      <c r="D14" s="1">
        <v>1.492</v>
      </c>
      <c r="E14" s="1">
        <v>1.492</v>
      </c>
      <c r="F14" s="32">
        <f t="shared" si="0"/>
        <v>0.9</v>
      </c>
      <c r="G14" s="32">
        <f t="shared" si="1"/>
        <v>0.9</v>
      </c>
      <c r="H14" s="32">
        <f t="shared" si="1"/>
        <v>0.9</v>
      </c>
      <c r="I14" s="20">
        <v>0.1</v>
      </c>
      <c r="J14" s="20">
        <v>0.1</v>
      </c>
      <c r="K14" s="20">
        <v>0.1</v>
      </c>
      <c r="L14" s="12"/>
      <c r="M14" s="34">
        <f t="shared" si="2"/>
        <v>0.95590079318791554</v>
      </c>
      <c r="N14" s="11">
        <f t="shared" si="3"/>
        <v>0</v>
      </c>
      <c r="O14" s="34">
        <f t="shared" si="4"/>
        <v>4.409920681208445E-2</v>
      </c>
      <c r="P14" s="40">
        <f t="shared" si="5"/>
        <v>0</v>
      </c>
      <c r="Q14" s="40">
        <f t="shared" si="6"/>
        <v>0</v>
      </c>
      <c r="R14" s="11">
        <f t="shared" si="7"/>
        <v>0</v>
      </c>
      <c r="S14" s="35"/>
      <c r="T14" s="11">
        <f t="shared" si="8"/>
        <v>0</v>
      </c>
      <c r="U14" s="11">
        <v>0</v>
      </c>
      <c r="V14" s="11">
        <v>0</v>
      </c>
      <c r="W14" s="11">
        <f t="shared" si="12"/>
        <v>0</v>
      </c>
      <c r="X14" s="11">
        <f t="shared" si="13"/>
        <v>0</v>
      </c>
      <c r="Y14" s="11"/>
      <c r="Z14" s="10">
        <v>1</v>
      </c>
      <c r="AA14" s="34">
        <f t="shared" si="14"/>
        <v>0.96007585770091119</v>
      </c>
      <c r="AB14" s="11">
        <f t="shared" si="15"/>
        <v>1886604</v>
      </c>
      <c r="AC14" s="34">
        <f t="shared" si="16"/>
        <v>3.9924142299088757E-2</v>
      </c>
      <c r="AD14" s="11">
        <f t="shared" si="33"/>
        <v>78453</v>
      </c>
      <c r="AE14" s="40">
        <f t="shared" si="17"/>
        <v>1965057</v>
      </c>
      <c r="AF14" s="11">
        <f t="shared" si="9"/>
        <v>218400</v>
      </c>
      <c r="AG14" s="35">
        <f t="shared" si="28"/>
        <v>0.10002486882040727</v>
      </c>
      <c r="AH14" s="11">
        <f t="shared" si="18"/>
        <v>2183457</v>
      </c>
      <c r="AI14" s="11">
        <v>282899</v>
      </c>
      <c r="AJ14" s="11">
        <v>1886604</v>
      </c>
      <c r="AK14" s="11">
        <f t="shared" si="19"/>
        <v>-204446</v>
      </c>
      <c r="AL14" s="11">
        <f t="shared" si="20"/>
        <v>0</v>
      </c>
      <c r="AM14" s="11"/>
      <c r="AN14" s="10">
        <f t="shared" si="21"/>
        <v>1</v>
      </c>
      <c r="AO14" s="34">
        <f t="shared" si="22"/>
        <v>0.32999311079100646</v>
      </c>
      <c r="AP14" s="11">
        <f t="shared" si="30"/>
        <v>37998</v>
      </c>
      <c r="AQ14" s="34">
        <f t="shared" si="23"/>
        <v>0.67000688920899354</v>
      </c>
      <c r="AR14" s="40">
        <f t="shared" si="31"/>
        <v>77149</v>
      </c>
      <c r="AS14" s="40">
        <f t="shared" si="24"/>
        <v>115147</v>
      </c>
      <c r="AT14" s="11">
        <f t="shared" si="10"/>
        <v>12800</v>
      </c>
      <c r="AU14" s="35">
        <f t="shared" si="29"/>
        <v>0.10004142340187734</v>
      </c>
      <c r="AV14" s="11">
        <f t="shared" si="25"/>
        <v>127947</v>
      </c>
      <c r="AW14" s="11">
        <v>0</v>
      </c>
      <c r="AX14" s="11">
        <v>0</v>
      </c>
      <c r="AY14" s="11">
        <f t="shared" si="26"/>
        <v>77149</v>
      </c>
      <c r="AZ14" s="11">
        <f t="shared" si="27"/>
        <v>37998</v>
      </c>
      <c r="BA14" s="39"/>
      <c r="BB14" s="43">
        <f t="shared" si="32"/>
        <v>0</v>
      </c>
      <c r="BC14" s="44">
        <f t="shared" si="34"/>
        <v>1965.1</v>
      </c>
      <c r="BD14" s="44">
        <f t="shared" si="11"/>
        <v>115.1</v>
      </c>
      <c r="BF14" s="26"/>
      <c r="BG14" s="26"/>
      <c r="BH14" s="26"/>
    </row>
    <row r="15" spans="1:1046" ht="15" x14ac:dyDescent="0.2">
      <c r="A15" s="69">
        <v>10</v>
      </c>
      <c r="B15" s="4" t="s">
        <v>13</v>
      </c>
      <c r="C15" s="1">
        <v>1.492</v>
      </c>
      <c r="D15" s="1">
        <v>1.492</v>
      </c>
      <c r="E15" s="1">
        <v>1.492</v>
      </c>
      <c r="F15" s="32">
        <f t="shared" si="0"/>
        <v>0.9</v>
      </c>
      <c r="G15" s="32">
        <f t="shared" si="1"/>
        <v>0.9</v>
      </c>
      <c r="H15" s="32">
        <f t="shared" si="1"/>
        <v>0.9</v>
      </c>
      <c r="I15" s="20">
        <v>0.1</v>
      </c>
      <c r="J15" s="20">
        <v>0.1</v>
      </c>
      <c r="K15" s="20">
        <v>0.1</v>
      </c>
      <c r="L15" s="12">
        <v>1</v>
      </c>
      <c r="M15" s="34">
        <f t="shared" si="2"/>
        <v>0.95590079318791554</v>
      </c>
      <c r="N15" s="11">
        <f t="shared" si="3"/>
        <v>1880591</v>
      </c>
      <c r="O15" s="34">
        <f t="shared" si="4"/>
        <v>4.409920681208445E-2</v>
      </c>
      <c r="P15" s="40">
        <f t="shared" si="5"/>
        <v>86759</v>
      </c>
      <c r="Q15" s="40">
        <f t="shared" si="6"/>
        <v>1967350</v>
      </c>
      <c r="R15" s="11">
        <f t="shared" si="7"/>
        <v>218600</v>
      </c>
      <c r="S15" s="35">
        <f>R15/T15</f>
        <v>0.10000228733502596</v>
      </c>
      <c r="T15" s="11">
        <f t="shared" si="8"/>
        <v>2185950</v>
      </c>
      <c r="U15" s="11">
        <v>267311</v>
      </c>
      <c r="V15" s="11">
        <v>1880591</v>
      </c>
      <c r="W15" s="11">
        <f t="shared" si="12"/>
        <v>-180552</v>
      </c>
      <c r="X15" s="11">
        <f t="shared" si="13"/>
        <v>0</v>
      </c>
      <c r="Y15" s="11"/>
      <c r="Z15" s="10">
        <v>2</v>
      </c>
      <c r="AA15" s="34">
        <f t="shared" si="14"/>
        <v>0.96007585770091119</v>
      </c>
      <c r="AB15" s="11">
        <f t="shared" si="15"/>
        <v>3773209</v>
      </c>
      <c r="AC15" s="34">
        <f t="shared" si="16"/>
        <v>3.9924142299088757E-2</v>
      </c>
      <c r="AD15" s="11">
        <f t="shared" si="33"/>
        <v>156906</v>
      </c>
      <c r="AE15" s="40">
        <f t="shared" si="17"/>
        <v>3930115</v>
      </c>
      <c r="AF15" s="11">
        <f t="shared" si="9"/>
        <v>436700</v>
      </c>
      <c r="AG15" s="35">
        <f t="shared" si="28"/>
        <v>0.10000423649730983</v>
      </c>
      <c r="AH15" s="11">
        <f t="shared" si="18"/>
        <v>4366815</v>
      </c>
      <c r="AI15" s="11">
        <v>565799</v>
      </c>
      <c r="AJ15" s="11">
        <v>3773209</v>
      </c>
      <c r="AK15" s="11">
        <f t="shared" si="19"/>
        <v>-408893</v>
      </c>
      <c r="AL15" s="11">
        <f t="shared" si="20"/>
        <v>0</v>
      </c>
      <c r="AM15" s="11"/>
      <c r="AN15" s="10">
        <f t="shared" si="21"/>
        <v>2</v>
      </c>
      <c r="AO15" s="34">
        <f t="shared" si="22"/>
        <v>0.32999311079100646</v>
      </c>
      <c r="AP15" s="11">
        <f t="shared" si="30"/>
        <v>75995</v>
      </c>
      <c r="AQ15" s="34">
        <f t="shared" si="23"/>
        <v>0.67000688920899354</v>
      </c>
      <c r="AR15" s="40">
        <f t="shared" si="31"/>
        <v>154298</v>
      </c>
      <c r="AS15" s="40">
        <f t="shared" si="24"/>
        <v>230293</v>
      </c>
      <c r="AT15" s="11">
        <f t="shared" si="10"/>
        <v>25600</v>
      </c>
      <c r="AU15" s="35">
        <f t="shared" si="29"/>
        <v>0.10004181435209247</v>
      </c>
      <c r="AV15" s="11">
        <f t="shared" si="25"/>
        <v>255893</v>
      </c>
      <c r="AW15" s="11">
        <v>0</v>
      </c>
      <c r="AX15" s="11">
        <v>0</v>
      </c>
      <c r="AY15" s="11">
        <f t="shared" si="26"/>
        <v>154298</v>
      </c>
      <c r="AZ15" s="11">
        <f t="shared" si="27"/>
        <v>75995</v>
      </c>
      <c r="BA15" s="39"/>
      <c r="BB15" s="43">
        <f t="shared" si="32"/>
        <v>1967.4</v>
      </c>
      <c r="BC15" s="44">
        <f t="shared" si="34"/>
        <v>3930.1</v>
      </c>
      <c r="BD15" s="44">
        <f t="shared" si="11"/>
        <v>230.3</v>
      </c>
      <c r="BF15" s="26"/>
      <c r="BG15" s="26"/>
      <c r="BH15" s="26"/>
    </row>
    <row r="16" spans="1:1046" ht="15" x14ac:dyDescent="0.2">
      <c r="A16" s="69">
        <v>11</v>
      </c>
      <c r="B16" s="4" t="s">
        <v>14</v>
      </c>
      <c r="C16" s="1">
        <v>1.492</v>
      </c>
      <c r="D16" s="1">
        <v>1.492</v>
      </c>
      <c r="E16" s="1">
        <v>1.492</v>
      </c>
      <c r="F16" s="32">
        <f t="shared" si="0"/>
        <v>0.89</v>
      </c>
      <c r="G16" s="32">
        <f t="shared" si="1"/>
        <v>0.89</v>
      </c>
      <c r="H16" s="32">
        <f t="shared" si="1"/>
        <v>0.89</v>
      </c>
      <c r="I16" s="20">
        <v>0.11</v>
      </c>
      <c r="J16" s="20">
        <v>0.11</v>
      </c>
      <c r="K16" s="20">
        <v>0.11</v>
      </c>
      <c r="L16" s="12"/>
      <c r="M16" s="34">
        <f t="shared" si="2"/>
        <v>0.95590079318791554</v>
      </c>
      <c r="N16" s="11">
        <f t="shared" si="3"/>
        <v>0</v>
      </c>
      <c r="O16" s="34">
        <f t="shared" si="4"/>
        <v>4.409920681208445E-2</v>
      </c>
      <c r="P16" s="40">
        <f t="shared" si="5"/>
        <v>0</v>
      </c>
      <c r="Q16" s="40">
        <f t="shared" si="6"/>
        <v>0</v>
      </c>
      <c r="R16" s="11">
        <f t="shared" si="7"/>
        <v>0</v>
      </c>
      <c r="S16" s="35"/>
      <c r="T16" s="11">
        <f t="shared" si="8"/>
        <v>0</v>
      </c>
      <c r="U16" s="11">
        <v>0</v>
      </c>
      <c r="V16" s="11">
        <v>0</v>
      </c>
      <c r="W16" s="11">
        <f t="shared" si="12"/>
        <v>0</v>
      </c>
      <c r="X16" s="11">
        <f t="shared" si="13"/>
        <v>0</v>
      </c>
      <c r="Y16" s="11"/>
      <c r="Z16" s="10"/>
      <c r="AA16" s="34">
        <f t="shared" si="14"/>
        <v>0.96007585770091119</v>
      </c>
      <c r="AB16" s="11">
        <f t="shared" si="15"/>
        <v>0</v>
      </c>
      <c r="AC16" s="34">
        <f t="shared" si="16"/>
        <v>3.9924142299088757E-2</v>
      </c>
      <c r="AD16" s="11">
        <f t="shared" si="33"/>
        <v>0</v>
      </c>
      <c r="AE16" s="40">
        <f t="shared" si="17"/>
        <v>0</v>
      </c>
      <c r="AF16" s="11">
        <f t="shared" si="9"/>
        <v>0</v>
      </c>
      <c r="AG16" s="35"/>
      <c r="AH16" s="11">
        <f t="shared" si="18"/>
        <v>0</v>
      </c>
      <c r="AI16" s="11">
        <v>0</v>
      </c>
      <c r="AJ16" s="11">
        <v>0</v>
      </c>
      <c r="AK16" s="11">
        <f t="shared" si="19"/>
        <v>0</v>
      </c>
      <c r="AL16" s="11">
        <f t="shared" si="20"/>
        <v>0</v>
      </c>
      <c r="AM16" s="11"/>
      <c r="AN16" s="10">
        <f t="shared" si="21"/>
        <v>0</v>
      </c>
      <c r="AO16" s="34">
        <f t="shared" si="22"/>
        <v>0.32999311079100646</v>
      </c>
      <c r="AP16" s="11">
        <f t="shared" si="30"/>
        <v>0</v>
      </c>
      <c r="AQ16" s="34">
        <f t="shared" si="23"/>
        <v>0.67000688920899354</v>
      </c>
      <c r="AR16" s="40">
        <f t="shared" si="31"/>
        <v>0</v>
      </c>
      <c r="AS16" s="40">
        <f t="shared" si="24"/>
        <v>0</v>
      </c>
      <c r="AT16" s="11">
        <f t="shared" si="10"/>
        <v>0</v>
      </c>
      <c r="AU16" s="35"/>
      <c r="AV16" s="11">
        <f t="shared" si="25"/>
        <v>0</v>
      </c>
      <c r="AW16" s="11">
        <v>0</v>
      </c>
      <c r="AX16" s="11">
        <v>0</v>
      </c>
      <c r="AY16" s="11">
        <f t="shared" si="26"/>
        <v>0</v>
      </c>
      <c r="AZ16" s="11">
        <f t="shared" si="27"/>
        <v>0</v>
      </c>
      <c r="BA16" s="39"/>
      <c r="BB16" s="43">
        <f t="shared" si="32"/>
        <v>0</v>
      </c>
      <c r="BC16" s="44">
        <f t="shared" si="34"/>
        <v>0</v>
      </c>
      <c r="BD16" s="44">
        <f t="shared" si="11"/>
        <v>0</v>
      </c>
      <c r="BF16" s="26"/>
      <c r="BG16" s="26"/>
      <c r="BH16" s="26"/>
    </row>
    <row r="17" spans="1:1046" ht="15" x14ac:dyDescent="0.2">
      <c r="A17" s="69">
        <v>12</v>
      </c>
      <c r="B17" s="4" t="s">
        <v>15</v>
      </c>
      <c r="C17" s="1">
        <v>1.492</v>
      </c>
      <c r="D17" s="1">
        <v>1.492</v>
      </c>
      <c r="E17" s="1">
        <v>1.492</v>
      </c>
      <c r="F17" s="32">
        <f t="shared" si="0"/>
        <v>0.91</v>
      </c>
      <c r="G17" s="32">
        <f t="shared" si="1"/>
        <v>0.91</v>
      </c>
      <c r="H17" s="32">
        <f t="shared" si="1"/>
        <v>0.9</v>
      </c>
      <c r="I17" s="20">
        <v>0.09</v>
      </c>
      <c r="J17" s="20">
        <v>0.09</v>
      </c>
      <c r="K17" s="20">
        <v>0.1</v>
      </c>
      <c r="L17" s="12">
        <v>1</v>
      </c>
      <c r="M17" s="34">
        <f t="shared" si="2"/>
        <v>0.95590079318791554</v>
      </c>
      <c r="N17" s="11">
        <f>ROUND($N$26*(($L17*$F17)/SUMPRODUCT($F$6:$F$23,$L$6:$L$23))*M17,0)</f>
        <v>1901487</v>
      </c>
      <c r="O17" s="34">
        <f>$N$28/$N$26</f>
        <v>4.409920681208445E-2</v>
      </c>
      <c r="P17" s="40">
        <f>ROUND($N$26*(($L17*$F17)/SUMPRODUCT($F$6:$F$23,$L$6:$L$23))*O17,0)-3</f>
        <v>87720</v>
      </c>
      <c r="Q17" s="40">
        <f t="shared" si="6"/>
        <v>1989207</v>
      </c>
      <c r="R17" s="11">
        <f t="shared" si="7"/>
        <v>196800</v>
      </c>
      <c r="S17" s="35">
        <f>R17/T17</f>
        <v>9.0027159107907706E-2</v>
      </c>
      <c r="T17" s="11">
        <f t="shared" si="8"/>
        <v>2186007</v>
      </c>
      <c r="U17" s="11">
        <v>270280</v>
      </c>
      <c r="V17" s="11">
        <v>1901487</v>
      </c>
      <c r="W17" s="11">
        <f t="shared" si="12"/>
        <v>-182560</v>
      </c>
      <c r="X17" s="11">
        <f t="shared" si="13"/>
        <v>0</v>
      </c>
      <c r="Y17" s="11"/>
      <c r="Z17" s="10">
        <v>1</v>
      </c>
      <c r="AA17" s="34">
        <f t="shared" si="14"/>
        <v>0.96007585770091119</v>
      </c>
      <c r="AB17" s="11">
        <f t="shared" si="15"/>
        <v>1907567</v>
      </c>
      <c r="AC17" s="34">
        <f t="shared" si="16"/>
        <v>3.9924142299088757E-2</v>
      </c>
      <c r="AD17" s="11">
        <f t="shared" si="33"/>
        <v>79325</v>
      </c>
      <c r="AE17" s="40">
        <f t="shared" si="17"/>
        <v>1986892</v>
      </c>
      <c r="AF17" s="11">
        <f t="shared" si="9"/>
        <v>196600</v>
      </c>
      <c r="AG17" s="35">
        <f t="shared" si="28"/>
        <v>9.0039258215738827E-2</v>
      </c>
      <c r="AH17" s="11">
        <f t="shared" si="18"/>
        <v>2183492</v>
      </c>
      <c r="AI17" s="11">
        <v>286043</v>
      </c>
      <c r="AJ17" s="11">
        <v>1907567</v>
      </c>
      <c r="AK17" s="11">
        <f t="shared" si="19"/>
        <v>-206718</v>
      </c>
      <c r="AL17" s="11">
        <f t="shared" si="20"/>
        <v>0</v>
      </c>
      <c r="AM17" s="11"/>
      <c r="AN17" s="10">
        <f t="shared" si="21"/>
        <v>1</v>
      </c>
      <c r="AO17" s="34">
        <f t="shared" si="22"/>
        <v>0.32999311079100646</v>
      </c>
      <c r="AP17" s="11">
        <f t="shared" si="30"/>
        <v>37998</v>
      </c>
      <c r="AQ17" s="34">
        <f t="shared" si="23"/>
        <v>0.67000688920899354</v>
      </c>
      <c r="AR17" s="40">
        <f t="shared" si="31"/>
        <v>77149</v>
      </c>
      <c r="AS17" s="40">
        <f t="shared" si="24"/>
        <v>115147</v>
      </c>
      <c r="AT17" s="11">
        <f t="shared" si="10"/>
        <v>12800</v>
      </c>
      <c r="AU17" s="35">
        <f t="shared" si="29"/>
        <v>0.10004142340187734</v>
      </c>
      <c r="AV17" s="11">
        <f t="shared" si="25"/>
        <v>127947</v>
      </c>
      <c r="AW17" s="11">
        <v>0</v>
      </c>
      <c r="AX17" s="11">
        <v>0</v>
      </c>
      <c r="AY17" s="11">
        <f t="shared" si="26"/>
        <v>77149</v>
      </c>
      <c r="AZ17" s="11">
        <f t="shared" si="27"/>
        <v>37998</v>
      </c>
      <c r="BA17" s="39"/>
      <c r="BB17" s="43">
        <f t="shared" si="32"/>
        <v>1989.2</v>
      </c>
      <c r="BC17" s="44">
        <f t="shared" si="34"/>
        <v>1986.9</v>
      </c>
      <c r="BD17" s="44">
        <f>ROUNDUP(AS17/1000,1)</f>
        <v>115.19999999999999</v>
      </c>
      <c r="BF17" s="26"/>
      <c r="BG17" s="26"/>
      <c r="BH17" s="26"/>
    </row>
    <row r="18" spans="1:1046" ht="15" x14ac:dyDescent="0.2">
      <c r="A18" s="69">
        <v>13</v>
      </c>
      <c r="B18" s="4" t="s">
        <v>16</v>
      </c>
      <c r="C18" s="1">
        <v>1.492</v>
      </c>
      <c r="D18" s="1">
        <v>1.492</v>
      </c>
      <c r="E18" s="1">
        <v>1.492</v>
      </c>
      <c r="F18" s="32">
        <f t="shared" si="0"/>
        <v>0.9</v>
      </c>
      <c r="G18" s="32">
        <f t="shared" si="1"/>
        <v>0.9</v>
      </c>
      <c r="H18" s="32">
        <f t="shared" si="1"/>
        <v>0.9</v>
      </c>
      <c r="I18" s="20">
        <v>0.1</v>
      </c>
      <c r="J18" s="20">
        <v>0.1</v>
      </c>
      <c r="K18" s="20">
        <v>0.1</v>
      </c>
      <c r="L18" s="12"/>
      <c r="M18" s="34">
        <f t="shared" si="2"/>
        <v>0.95590079318791554</v>
      </c>
      <c r="N18" s="11">
        <f t="shared" si="3"/>
        <v>0</v>
      </c>
      <c r="O18" s="34">
        <f t="shared" ref="O18:O23" si="35">$N$28/$N$26</f>
        <v>4.409920681208445E-2</v>
      </c>
      <c r="P18" s="40">
        <f t="shared" ref="P18:P23" si="36">ROUND($N$26*(($L18*$F18)/SUMPRODUCT($F$6:$F$23,$L$6:$L$23))*O18,0)</f>
        <v>0</v>
      </c>
      <c r="Q18" s="40">
        <f t="shared" si="6"/>
        <v>0</v>
      </c>
      <c r="R18" s="11">
        <f t="shared" si="7"/>
        <v>0</v>
      </c>
      <c r="S18" s="35"/>
      <c r="T18" s="11">
        <f t="shared" si="8"/>
        <v>0</v>
      </c>
      <c r="U18" s="11">
        <v>0</v>
      </c>
      <c r="V18" s="11">
        <v>0</v>
      </c>
      <c r="W18" s="11">
        <f t="shared" si="12"/>
        <v>0</v>
      </c>
      <c r="X18" s="11">
        <f t="shared" si="13"/>
        <v>0</v>
      </c>
      <c r="Y18" s="11"/>
      <c r="Z18" s="10">
        <v>1</v>
      </c>
      <c r="AA18" s="34">
        <f t="shared" si="14"/>
        <v>0.96007585770091119</v>
      </c>
      <c r="AB18" s="11">
        <f t="shared" si="15"/>
        <v>1886604</v>
      </c>
      <c r="AC18" s="34">
        <f t="shared" si="16"/>
        <v>3.9924142299088757E-2</v>
      </c>
      <c r="AD18" s="11">
        <f t="shared" si="33"/>
        <v>78453</v>
      </c>
      <c r="AE18" s="40">
        <f t="shared" si="17"/>
        <v>1965057</v>
      </c>
      <c r="AF18" s="11">
        <f t="shared" si="9"/>
        <v>218400</v>
      </c>
      <c r="AG18" s="35">
        <f t="shared" si="28"/>
        <v>0.10002486882040727</v>
      </c>
      <c r="AH18" s="11">
        <f t="shared" si="18"/>
        <v>2183457</v>
      </c>
      <c r="AI18" s="11">
        <v>282899</v>
      </c>
      <c r="AJ18" s="11">
        <v>1886604</v>
      </c>
      <c r="AK18" s="11">
        <f t="shared" si="19"/>
        <v>-204446</v>
      </c>
      <c r="AL18" s="11">
        <f t="shared" si="20"/>
        <v>0</v>
      </c>
      <c r="AM18" s="11"/>
      <c r="AN18" s="10">
        <f t="shared" si="21"/>
        <v>1</v>
      </c>
      <c r="AO18" s="34">
        <f t="shared" si="22"/>
        <v>0.32999311079100646</v>
      </c>
      <c r="AP18" s="11">
        <f t="shared" si="30"/>
        <v>37998</v>
      </c>
      <c r="AQ18" s="34">
        <f t="shared" si="23"/>
        <v>0.67000688920899354</v>
      </c>
      <c r="AR18" s="40">
        <f t="shared" si="31"/>
        <v>77149</v>
      </c>
      <c r="AS18" s="40">
        <f t="shared" si="24"/>
        <v>115147</v>
      </c>
      <c r="AT18" s="11">
        <f t="shared" si="10"/>
        <v>12800</v>
      </c>
      <c r="AU18" s="35">
        <f t="shared" si="29"/>
        <v>0.10004142340187734</v>
      </c>
      <c r="AV18" s="11">
        <f t="shared" si="25"/>
        <v>127947</v>
      </c>
      <c r="AW18" s="11">
        <v>0</v>
      </c>
      <c r="AX18" s="11">
        <v>0</v>
      </c>
      <c r="AY18" s="11">
        <f t="shared" si="26"/>
        <v>77149</v>
      </c>
      <c r="AZ18" s="11">
        <f t="shared" si="27"/>
        <v>37998</v>
      </c>
      <c r="BA18" s="39"/>
      <c r="BB18" s="43">
        <f t="shared" si="32"/>
        <v>0</v>
      </c>
      <c r="BC18" s="44">
        <f t="shared" si="34"/>
        <v>1965.1</v>
      </c>
      <c r="BD18" s="44">
        <f>ROUNDUP(AS18/1000,1)</f>
        <v>115.19999999999999</v>
      </c>
      <c r="BF18" s="26"/>
      <c r="BG18" s="26"/>
      <c r="BH18" s="26"/>
    </row>
    <row r="19" spans="1:1046" ht="15" x14ac:dyDescent="0.2">
      <c r="A19" s="69">
        <v>14</v>
      </c>
      <c r="B19" s="4" t="s">
        <v>17</v>
      </c>
      <c r="C19" s="1">
        <v>1.492</v>
      </c>
      <c r="D19" s="1">
        <v>1.492</v>
      </c>
      <c r="E19" s="1">
        <v>1.492</v>
      </c>
      <c r="F19" s="32">
        <f t="shared" si="0"/>
        <v>0.9</v>
      </c>
      <c r="G19" s="32">
        <f t="shared" si="1"/>
        <v>0.9</v>
      </c>
      <c r="H19" s="32">
        <f t="shared" si="1"/>
        <v>0.9</v>
      </c>
      <c r="I19" s="20">
        <v>0.1</v>
      </c>
      <c r="J19" s="20">
        <v>0.1</v>
      </c>
      <c r="K19" s="20">
        <v>0.1</v>
      </c>
      <c r="L19" s="12">
        <v>3</v>
      </c>
      <c r="M19" s="34">
        <f t="shared" si="2"/>
        <v>0.95590079318791554</v>
      </c>
      <c r="N19" s="11">
        <f t="shared" si="3"/>
        <v>5641774</v>
      </c>
      <c r="O19" s="34">
        <f t="shared" si="35"/>
        <v>4.409920681208445E-2</v>
      </c>
      <c r="P19" s="40">
        <f t="shared" si="36"/>
        <v>260276</v>
      </c>
      <c r="Q19" s="40">
        <f t="shared" si="6"/>
        <v>5902050</v>
      </c>
      <c r="R19" s="11">
        <f t="shared" si="7"/>
        <v>655800</v>
      </c>
      <c r="S19" s="35">
        <f>R19/T19</f>
        <v>0.10000228733502596</v>
      </c>
      <c r="T19" s="11">
        <f t="shared" si="8"/>
        <v>6557850</v>
      </c>
      <c r="U19" s="11">
        <v>801932</v>
      </c>
      <c r="V19" s="11">
        <v>5641774</v>
      </c>
      <c r="W19" s="11">
        <f t="shared" si="12"/>
        <v>-541656</v>
      </c>
      <c r="X19" s="11">
        <f t="shared" si="13"/>
        <v>0</v>
      </c>
      <c r="Y19" s="11"/>
      <c r="Z19" s="10">
        <v>1</v>
      </c>
      <c r="AA19" s="34">
        <f t="shared" si="14"/>
        <v>0.96007585770091119</v>
      </c>
      <c r="AB19" s="11">
        <f t="shared" si="15"/>
        <v>1886604</v>
      </c>
      <c r="AC19" s="34">
        <f t="shared" si="16"/>
        <v>3.9924142299088757E-2</v>
      </c>
      <c r="AD19" s="11">
        <f t="shared" si="33"/>
        <v>78453</v>
      </c>
      <c r="AE19" s="40">
        <f t="shared" si="17"/>
        <v>1965057</v>
      </c>
      <c r="AF19" s="11">
        <f t="shared" si="9"/>
        <v>218400</v>
      </c>
      <c r="AG19" s="35">
        <f t="shared" si="28"/>
        <v>0.10002486882040727</v>
      </c>
      <c r="AH19" s="11">
        <f t="shared" si="18"/>
        <v>2183457</v>
      </c>
      <c r="AI19" s="11">
        <v>282899</v>
      </c>
      <c r="AJ19" s="11">
        <v>1886604</v>
      </c>
      <c r="AK19" s="11">
        <f t="shared" si="19"/>
        <v>-204446</v>
      </c>
      <c r="AL19" s="11">
        <f t="shared" si="20"/>
        <v>0</v>
      </c>
      <c r="AM19" s="11"/>
      <c r="AN19" s="10">
        <f t="shared" si="21"/>
        <v>1</v>
      </c>
      <c r="AO19" s="34">
        <f t="shared" si="22"/>
        <v>0.32999311079100646</v>
      </c>
      <c r="AP19" s="11">
        <f t="shared" si="30"/>
        <v>37998</v>
      </c>
      <c r="AQ19" s="34">
        <f t="shared" si="23"/>
        <v>0.67000688920899354</v>
      </c>
      <c r="AR19" s="40">
        <f t="shared" si="31"/>
        <v>77149</v>
      </c>
      <c r="AS19" s="40">
        <f t="shared" si="24"/>
        <v>115147</v>
      </c>
      <c r="AT19" s="11">
        <f t="shared" si="10"/>
        <v>12800</v>
      </c>
      <c r="AU19" s="35">
        <f t="shared" si="29"/>
        <v>0.10004142340187734</v>
      </c>
      <c r="AV19" s="11">
        <f t="shared" si="25"/>
        <v>127947</v>
      </c>
      <c r="AW19" s="11">
        <v>0</v>
      </c>
      <c r="AX19" s="11">
        <v>0</v>
      </c>
      <c r="AY19" s="11">
        <f t="shared" si="26"/>
        <v>77149</v>
      </c>
      <c r="AZ19" s="11">
        <f t="shared" si="27"/>
        <v>37998</v>
      </c>
      <c r="BA19" s="39"/>
      <c r="BB19" s="43">
        <f>ROUNDDOWN(Q19/1000,1)</f>
        <v>5902</v>
      </c>
      <c r="BC19" s="44">
        <f t="shared" si="34"/>
        <v>1965.1</v>
      </c>
      <c r="BD19" s="44">
        <f>ROUND(AS19/1000,1)</f>
        <v>115.1</v>
      </c>
      <c r="BF19" s="26"/>
      <c r="BG19" s="26"/>
      <c r="BH19" s="26"/>
    </row>
    <row r="20" spans="1:1046" ht="15" x14ac:dyDescent="0.2">
      <c r="A20" s="69">
        <v>15</v>
      </c>
      <c r="B20" s="4" t="s">
        <v>18</v>
      </c>
      <c r="C20" s="1">
        <v>1.492</v>
      </c>
      <c r="D20" s="1">
        <v>1.492</v>
      </c>
      <c r="E20" s="1">
        <v>1.492</v>
      </c>
      <c r="F20" s="32">
        <f t="shared" si="0"/>
        <v>0.88</v>
      </c>
      <c r="G20" s="32">
        <f t="shared" si="1"/>
        <v>0.88</v>
      </c>
      <c r="H20" s="32">
        <f t="shared" si="1"/>
        <v>0.9</v>
      </c>
      <c r="I20" s="20">
        <v>0.12</v>
      </c>
      <c r="J20" s="20">
        <v>0.12</v>
      </c>
      <c r="K20" s="20">
        <v>0.1</v>
      </c>
      <c r="L20" s="12"/>
      <c r="M20" s="34">
        <f t="shared" si="2"/>
        <v>0.95590079318791554</v>
      </c>
      <c r="N20" s="11">
        <f t="shared" si="3"/>
        <v>0</v>
      </c>
      <c r="O20" s="34">
        <f t="shared" si="35"/>
        <v>4.409920681208445E-2</v>
      </c>
      <c r="P20" s="40">
        <f t="shared" si="36"/>
        <v>0</v>
      </c>
      <c r="Q20" s="40">
        <f t="shared" si="6"/>
        <v>0</v>
      </c>
      <c r="R20" s="11">
        <f t="shared" si="7"/>
        <v>0</v>
      </c>
      <c r="S20" s="35"/>
      <c r="T20" s="11">
        <f t="shared" si="8"/>
        <v>0</v>
      </c>
      <c r="U20" s="11">
        <v>0</v>
      </c>
      <c r="V20" s="11">
        <v>0</v>
      </c>
      <c r="W20" s="11">
        <f t="shared" si="12"/>
        <v>0</v>
      </c>
      <c r="X20" s="11">
        <f t="shared" si="13"/>
        <v>0</v>
      </c>
      <c r="Y20" s="11"/>
      <c r="Z20" s="10">
        <v>2</v>
      </c>
      <c r="AA20" s="34">
        <f t="shared" si="14"/>
        <v>0.96007585770091119</v>
      </c>
      <c r="AB20" s="11">
        <f t="shared" si="15"/>
        <v>3689360</v>
      </c>
      <c r="AC20" s="34">
        <f t="shared" si="16"/>
        <v>3.9924142299088757E-2</v>
      </c>
      <c r="AD20" s="11">
        <f t="shared" si="33"/>
        <v>153420</v>
      </c>
      <c r="AE20" s="40">
        <f t="shared" si="17"/>
        <v>3842780</v>
      </c>
      <c r="AF20" s="11">
        <f t="shared" si="9"/>
        <v>524100</v>
      </c>
      <c r="AG20" s="35">
        <f t="shared" si="28"/>
        <v>0.12001703733558056</v>
      </c>
      <c r="AH20" s="11">
        <f t="shared" si="18"/>
        <v>4366880</v>
      </c>
      <c r="AI20" s="11">
        <v>553225</v>
      </c>
      <c r="AJ20" s="11">
        <v>3689360</v>
      </c>
      <c r="AK20" s="11">
        <f t="shared" si="19"/>
        <v>-399805</v>
      </c>
      <c r="AL20" s="11">
        <f t="shared" si="20"/>
        <v>0</v>
      </c>
      <c r="AM20" s="11"/>
      <c r="AN20" s="10">
        <f t="shared" si="21"/>
        <v>2</v>
      </c>
      <c r="AO20" s="34">
        <f t="shared" si="22"/>
        <v>0.32999311079100646</v>
      </c>
      <c r="AP20" s="11">
        <f t="shared" si="30"/>
        <v>75995</v>
      </c>
      <c r="AQ20" s="34">
        <f t="shared" si="23"/>
        <v>0.67000688920899354</v>
      </c>
      <c r="AR20" s="40">
        <f t="shared" si="31"/>
        <v>154298</v>
      </c>
      <c r="AS20" s="40">
        <f t="shared" si="24"/>
        <v>230293</v>
      </c>
      <c r="AT20" s="11">
        <f t="shared" si="10"/>
        <v>25600</v>
      </c>
      <c r="AU20" s="35">
        <f t="shared" si="29"/>
        <v>0.10004181435209247</v>
      </c>
      <c r="AV20" s="11">
        <f t="shared" si="25"/>
        <v>255893</v>
      </c>
      <c r="AW20" s="11">
        <v>0</v>
      </c>
      <c r="AX20" s="11">
        <v>0</v>
      </c>
      <c r="AY20" s="11">
        <f t="shared" si="26"/>
        <v>154298</v>
      </c>
      <c r="AZ20" s="11">
        <f t="shared" si="27"/>
        <v>75995</v>
      </c>
      <c r="BA20" s="39"/>
      <c r="BB20" s="43">
        <f>ROUND(Q20/1000,1)</f>
        <v>0</v>
      </c>
      <c r="BC20" s="44">
        <f t="shared" si="34"/>
        <v>3842.8</v>
      </c>
      <c r="BD20" s="44">
        <f>ROUND(AS20/1000,1)</f>
        <v>230.3</v>
      </c>
      <c r="BF20" s="26"/>
      <c r="BG20" s="26"/>
      <c r="BH20" s="26"/>
    </row>
    <row r="21" spans="1:1046" ht="15" x14ac:dyDescent="0.2">
      <c r="A21" s="69">
        <v>16</v>
      </c>
      <c r="B21" s="4" t="s">
        <v>19</v>
      </c>
      <c r="C21" s="1">
        <v>1.492</v>
      </c>
      <c r="D21" s="1">
        <v>1.492</v>
      </c>
      <c r="E21" s="1">
        <v>1.492</v>
      </c>
      <c r="F21" s="32">
        <f t="shared" si="0"/>
        <v>0.91</v>
      </c>
      <c r="G21" s="32">
        <f t="shared" si="1"/>
        <v>0.91</v>
      </c>
      <c r="H21" s="32">
        <f t="shared" si="1"/>
        <v>0.9</v>
      </c>
      <c r="I21" s="20">
        <v>0.09</v>
      </c>
      <c r="J21" s="20">
        <v>0.09</v>
      </c>
      <c r="K21" s="20">
        <v>0.1</v>
      </c>
      <c r="L21" s="12"/>
      <c r="M21" s="34">
        <f t="shared" si="2"/>
        <v>0.95590079318791554</v>
      </c>
      <c r="N21" s="11">
        <f t="shared" si="3"/>
        <v>0</v>
      </c>
      <c r="O21" s="34">
        <f t="shared" si="35"/>
        <v>4.409920681208445E-2</v>
      </c>
      <c r="P21" s="40">
        <f t="shared" si="36"/>
        <v>0</v>
      </c>
      <c r="Q21" s="40">
        <f t="shared" si="6"/>
        <v>0</v>
      </c>
      <c r="R21" s="11">
        <f t="shared" si="7"/>
        <v>0</v>
      </c>
      <c r="S21" s="35"/>
      <c r="T21" s="11">
        <f t="shared" si="8"/>
        <v>0</v>
      </c>
      <c r="U21" s="11">
        <v>0</v>
      </c>
      <c r="V21" s="11">
        <v>0</v>
      </c>
      <c r="W21" s="11">
        <f t="shared" si="12"/>
        <v>0</v>
      </c>
      <c r="X21" s="11">
        <f t="shared" si="13"/>
        <v>0</v>
      </c>
      <c r="Y21" s="11"/>
      <c r="Z21" s="10"/>
      <c r="AA21" s="34">
        <f t="shared" si="14"/>
        <v>0.96007585770091119</v>
      </c>
      <c r="AB21" s="11">
        <f t="shared" si="15"/>
        <v>0</v>
      </c>
      <c r="AC21" s="34">
        <f t="shared" si="16"/>
        <v>3.9924142299088757E-2</v>
      </c>
      <c r="AD21" s="11">
        <f t="shared" si="33"/>
        <v>0</v>
      </c>
      <c r="AE21" s="40">
        <f t="shared" si="17"/>
        <v>0</v>
      </c>
      <c r="AF21" s="11">
        <f t="shared" si="9"/>
        <v>0</v>
      </c>
      <c r="AG21" s="35"/>
      <c r="AH21" s="11">
        <f t="shared" si="18"/>
        <v>0</v>
      </c>
      <c r="AI21" s="11">
        <v>0</v>
      </c>
      <c r="AJ21" s="11">
        <v>0</v>
      </c>
      <c r="AK21" s="11">
        <f t="shared" si="19"/>
        <v>0</v>
      </c>
      <c r="AL21" s="11">
        <f t="shared" si="20"/>
        <v>0</v>
      </c>
      <c r="AM21" s="11"/>
      <c r="AN21" s="10">
        <f t="shared" si="21"/>
        <v>0</v>
      </c>
      <c r="AO21" s="34">
        <f t="shared" si="22"/>
        <v>0.32999311079100646</v>
      </c>
      <c r="AP21" s="11">
        <f t="shared" si="30"/>
        <v>0</v>
      </c>
      <c r="AQ21" s="34">
        <f t="shared" si="23"/>
        <v>0.67000688920899354</v>
      </c>
      <c r="AR21" s="40">
        <f t="shared" si="31"/>
        <v>0</v>
      </c>
      <c r="AS21" s="40">
        <f t="shared" si="24"/>
        <v>0</v>
      </c>
      <c r="AT21" s="11">
        <f t="shared" si="10"/>
        <v>0</v>
      </c>
      <c r="AU21" s="35"/>
      <c r="AV21" s="11">
        <f t="shared" si="25"/>
        <v>0</v>
      </c>
      <c r="AW21" s="11">
        <v>0</v>
      </c>
      <c r="AX21" s="11">
        <v>0</v>
      </c>
      <c r="AY21" s="11">
        <f t="shared" si="26"/>
        <v>0</v>
      </c>
      <c r="AZ21" s="11">
        <f t="shared" si="27"/>
        <v>0</v>
      </c>
      <c r="BA21" s="39"/>
      <c r="BB21" s="43">
        <f>ROUND(Q21/1000,1)</f>
        <v>0</v>
      </c>
      <c r="BC21" s="44">
        <f t="shared" si="34"/>
        <v>0</v>
      </c>
      <c r="BD21" s="44">
        <f>ROUND(AS21/1000,1)</f>
        <v>0</v>
      </c>
      <c r="BF21" s="26"/>
      <c r="BG21" s="26"/>
      <c r="BH21" s="26"/>
    </row>
    <row r="22" spans="1:1046" ht="15" x14ac:dyDescent="0.2">
      <c r="A22" s="69">
        <v>17</v>
      </c>
      <c r="B22" s="4" t="s">
        <v>20</v>
      </c>
      <c r="C22" s="1">
        <v>1.492</v>
      </c>
      <c r="D22" s="1">
        <v>1.492</v>
      </c>
      <c r="E22" s="1">
        <v>1.492</v>
      </c>
      <c r="F22" s="32">
        <f t="shared" si="0"/>
        <v>0.9</v>
      </c>
      <c r="G22" s="32">
        <f>100%-J22</f>
        <v>0.9</v>
      </c>
      <c r="H22" s="32">
        <f>100%-K22</f>
        <v>0.9</v>
      </c>
      <c r="I22" s="20">
        <v>0.1</v>
      </c>
      <c r="J22" s="20">
        <v>0.1</v>
      </c>
      <c r="K22" s="20">
        <v>0.1</v>
      </c>
      <c r="L22" s="12">
        <v>1</v>
      </c>
      <c r="M22" s="34">
        <f t="shared" si="2"/>
        <v>0.95590079318791554</v>
      </c>
      <c r="N22" s="11">
        <f t="shared" si="3"/>
        <v>1880591</v>
      </c>
      <c r="O22" s="34">
        <f t="shared" si="35"/>
        <v>4.409920681208445E-2</v>
      </c>
      <c r="P22" s="40">
        <f t="shared" si="36"/>
        <v>86759</v>
      </c>
      <c r="Q22" s="40">
        <f t="shared" si="6"/>
        <v>1967350</v>
      </c>
      <c r="R22" s="11">
        <f t="shared" si="7"/>
        <v>218600</v>
      </c>
      <c r="S22" s="35">
        <f>R22/T22</f>
        <v>0.10000228733502596</v>
      </c>
      <c r="T22" s="11">
        <f t="shared" si="8"/>
        <v>2185950</v>
      </c>
      <c r="U22" s="11">
        <v>267311</v>
      </c>
      <c r="V22" s="11">
        <v>1880591</v>
      </c>
      <c r="W22" s="11">
        <f t="shared" si="12"/>
        <v>-180552</v>
      </c>
      <c r="X22" s="11">
        <f t="shared" si="13"/>
        <v>0</v>
      </c>
      <c r="Y22" s="11"/>
      <c r="Z22" s="10"/>
      <c r="AA22" s="34">
        <f t="shared" si="14"/>
        <v>0.96007585770091119</v>
      </c>
      <c r="AB22" s="11">
        <f t="shared" si="15"/>
        <v>0</v>
      </c>
      <c r="AC22" s="34">
        <f t="shared" si="16"/>
        <v>3.9924142299088757E-2</v>
      </c>
      <c r="AD22" s="11">
        <f t="shared" si="33"/>
        <v>0</v>
      </c>
      <c r="AE22" s="40">
        <f t="shared" si="17"/>
        <v>0</v>
      </c>
      <c r="AF22" s="11">
        <f t="shared" si="9"/>
        <v>0</v>
      </c>
      <c r="AG22" s="35"/>
      <c r="AH22" s="11">
        <f t="shared" si="18"/>
        <v>0</v>
      </c>
      <c r="AI22" s="11">
        <v>0</v>
      </c>
      <c r="AJ22" s="11">
        <v>0</v>
      </c>
      <c r="AK22" s="11">
        <f t="shared" si="19"/>
        <v>0</v>
      </c>
      <c r="AL22" s="11">
        <f t="shared" si="20"/>
        <v>0</v>
      </c>
      <c r="AM22" s="11"/>
      <c r="AN22" s="10">
        <f t="shared" si="21"/>
        <v>0</v>
      </c>
      <c r="AO22" s="34">
        <f t="shared" si="22"/>
        <v>0.32999311079100646</v>
      </c>
      <c r="AP22" s="11">
        <f t="shared" si="30"/>
        <v>0</v>
      </c>
      <c r="AQ22" s="34">
        <f t="shared" si="23"/>
        <v>0.67000688920899354</v>
      </c>
      <c r="AR22" s="40">
        <f t="shared" si="31"/>
        <v>0</v>
      </c>
      <c r="AS22" s="40">
        <f t="shared" si="24"/>
        <v>0</v>
      </c>
      <c r="AT22" s="11">
        <f t="shared" si="10"/>
        <v>0</v>
      </c>
      <c r="AU22" s="35"/>
      <c r="AV22" s="11">
        <f t="shared" si="25"/>
        <v>0</v>
      </c>
      <c r="AW22" s="11">
        <v>0</v>
      </c>
      <c r="AX22" s="11">
        <v>0</v>
      </c>
      <c r="AY22" s="11">
        <f t="shared" si="26"/>
        <v>0</v>
      </c>
      <c r="AZ22" s="11">
        <f t="shared" si="27"/>
        <v>0</v>
      </c>
      <c r="BA22" s="39"/>
      <c r="BB22" s="43">
        <f>ROUND(Q22/1000,1)</f>
        <v>1967.4</v>
      </c>
      <c r="BC22" s="44">
        <f t="shared" si="34"/>
        <v>0</v>
      </c>
      <c r="BD22" s="44">
        <f>ROUND(AS22/1000,1)</f>
        <v>0</v>
      </c>
      <c r="BF22" s="26"/>
      <c r="BG22" s="26"/>
      <c r="BH22" s="26"/>
    </row>
    <row r="23" spans="1:1046" ht="15" x14ac:dyDescent="0.2">
      <c r="A23" s="69">
        <v>18</v>
      </c>
      <c r="B23" s="4" t="s">
        <v>21</v>
      </c>
      <c r="C23" s="1">
        <v>2.113</v>
      </c>
      <c r="D23" s="1">
        <v>2.1240000000000001</v>
      </c>
      <c r="E23" s="1">
        <v>2.1240000000000001</v>
      </c>
      <c r="F23" s="32">
        <f t="shared" si="0"/>
        <v>0.75</v>
      </c>
      <c r="G23" s="32">
        <f>100%-J23</f>
        <v>0.75</v>
      </c>
      <c r="H23" s="32">
        <f>100%-K23</f>
        <v>0.77</v>
      </c>
      <c r="I23" s="20">
        <v>0.25</v>
      </c>
      <c r="J23" s="20">
        <v>0.25</v>
      </c>
      <c r="K23" s="20">
        <v>0.23</v>
      </c>
      <c r="L23" s="12"/>
      <c r="M23" s="34">
        <f t="shared" si="2"/>
        <v>0.95590079318791554</v>
      </c>
      <c r="N23" s="11">
        <f t="shared" si="3"/>
        <v>0</v>
      </c>
      <c r="O23" s="34">
        <f t="shared" si="35"/>
        <v>4.409920681208445E-2</v>
      </c>
      <c r="P23" s="40">
        <f t="shared" si="36"/>
        <v>0</v>
      </c>
      <c r="Q23" s="40">
        <f t="shared" si="6"/>
        <v>0</v>
      </c>
      <c r="R23" s="11">
        <f t="shared" si="7"/>
        <v>0</v>
      </c>
      <c r="S23" s="30"/>
      <c r="T23" s="11">
        <f t="shared" si="8"/>
        <v>0</v>
      </c>
      <c r="U23" s="11">
        <v>0</v>
      </c>
      <c r="V23" s="11">
        <v>0</v>
      </c>
      <c r="W23" s="11">
        <f t="shared" si="12"/>
        <v>0</v>
      </c>
      <c r="X23" s="11">
        <f t="shared" si="13"/>
        <v>0</v>
      </c>
      <c r="Y23" s="11"/>
      <c r="Z23" s="10"/>
      <c r="AA23" s="34">
        <f t="shared" si="14"/>
        <v>0.96007585770091119</v>
      </c>
      <c r="AB23" s="11">
        <f t="shared" si="15"/>
        <v>0</v>
      </c>
      <c r="AC23" s="34">
        <f t="shared" si="16"/>
        <v>3.9924142299088757E-2</v>
      </c>
      <c r="AD23" s="11">
        <f t="shared" si="33"/>
        <v>0</v>
      </c>
      <c r="AE23" s="40">
        <f t="shared" si="17"/>
        <v>0</v>
      </c>
      <c r="AF23" s="11">
        <f t="shared" si="9"/>
        <v>0</v>
      </c>
      <c r="AG23" s="35"/>
      <c r="AH23" s="11">
        <f t="shared" si="18"/>
        <v>0</v>
      </c>
      <c r="AI23" s="11">
        <v>0</v>
      </c>
      <c r="AJ23" s="11">
        <v>0</v>
      </c>
      <c r="AK23" s="11">
        <f t="shared" si="19"/>
        <v>0</v>
      </c>
      <c r="AL23" s="11">
        <f t="shared" si="20"/>
        <v>0</v>
      </c>
      <c r="AM23" s="11"/>
      <c r="AN23" s="10">
        <f t="shared" si="21"/>
        <v>0</v>
      </c>
      <c r="AO23" s="34">
        <f t="shared" si="22"/>
        <v>0.32999311079100646</v>
      </c>
      <c r="AP23" s="11">
        <f t="shared" si="30"/>
        <v>0</v>
      </c>
      <c r="AQ23" s="34">
        <f t="shared" si="23"/>
        <v>0.67000688920899354</v>
      </c>
      <c r="AR23" s="40">
        <f t="shared" si="31"/>
        <v>0</v>
      </c>
      <c r="AS23" s="40">
        <f t="shared" si="24"/>
        <v>0</v>
      </c>
      <c r="AT23" s="11">
        <f t="shared" si="10"/>
        <v>0</v>
      </c>
      <c r="AU23" s="35"/>
      <c r="AV23" s="11">
        <f t="shared" si="25"/>
        <v>0</v>
      </c>
      <c r="AW23" s="11">
        <v>0</v>
      </c>
      <c r="AX23" s="11">
        <v>0</v>
      </c>
      <c r="AY23" s="11">
        <f t="shared" si="26"/>
        <v>0</v>
      </c>
      <c r="AZ23" s="11">
        <f t="shared" si="27"/>
        <v>0</v>
      </c>
      <c r="BA23" s="39"/>
      <c r="BB23" s="43">
        <f>ROUND(Q23/1000,1)</f>
        <v>0</v>
      </c>
      <c r="BC23" s="44">
        <f t="shared" si="34"/>
        <v>0</v>
      </c>
      <c r="BD23" s="44">
        <f>ROUND(AS23/1000,1)</f>
        <v>0</v>
      </c>
      <c r="BF23" s="26"/>
      <c r="BG23" s="26"/>
      <c r="BH23" s="26"/>
    </row>
    <row r="24" spans="1:1046" s="24" customFormat="1" ht="14.25" x14ac:dyDescent="0.2">
      <c r="A24" s="5"/>
      <c r="B24" s="5" t="s">
        <v>22</v>
      </c>
      <c r="C24" s="2">
        <v>1.5129999999999999</v>
      </c>
      <c r="D24" s="2">
        <v>1.5129999999999999</v>
      </c>
      <c r="E24" s="2">
        <v>1.5129999999999999</v>
      </c>
      <c r="F24" s="2"/>
      <c r="G24" s="2"/>
      <c r="H24" s="2"/>
      <c r="I24" s="17"/>
      <c r="J24" s="17"/>
      <c r="K24" s="17"/>
      <c r="L24" s="13">
        <f>SUM(L6:L23)</f>
        <v>14</v>
      </c>
      <c r="M24" s="14"/>
      <c r="N24" s="14">
        <f>SUM(N6:N23)</f>
        <v>26223800</v>
      </c>
      <c r="O24" s="14"/>
      <c r="P24" s="22">
        <f t="shared" ref="P24:Z24" si="37">SUM(P6:P23)</f>
        <v>1209800</v>
      </c>
      <c r="Q24" s="22">
        <f>SUM(Q6:Q23)</f>
        <v>27433600</v>
      </c>
      <c r="R24" s="14">
        <f t="shared" si="37"/>
        <v>3169800</v>
      </c>
      <c r="S24" s="14"/>
      <c r="T24" s="14">
        <f t="shared" si="37"/>
        <v>30603400</v>
      </c>
      <c r="U24" s="14">
        <f t="shared" si="37"/>
        <v>3727500</v>
      </c>
      <c r="V24" s="14">
        <f t="shared" si="37"/>
        <v>26223800</v>
      </c>
      <c r="W24" s="62">
        <f t="shared" si="37"/>
        <v>-2517700</v>
      </c>
      <c r="X24" s="14">
        <f t="shared" si="37"/>
        <v>0</v>
      </c>
      <c r="Y24" s="14"/>
      <c r="Z24" s="13">
        <f t="shared" si="37"/>
        <v>14</v>
      </c>
      <c r="AA24" s="21"/>
      <c r="AB24" s="14">
        <f t="shared" ref="AB24:AN24" si="38">SUM(AB6:AB23)</f>
        <v>26223800</v>
      </c>
      <c r="AC24" s="14"/>
      <c r="AD24" s="14">
        <f t="shared" si="38"/>
        <v>1090500</v>
      </c>
      <c r="AE24" s="14">
        <f t="shared" si="38"/>
        <v>27314300</v>
      </c>
      <c r="AF24" s="14">
        <f t="shared" si="38"/>
        <v>3253800</v>
      </c>
      <c r="AG24" s="14"/>
      <c r="AH24" s="13">
        <f t="shared" si="38"/>
        <v>30568100</v>
      </c>
      <c r="AI24" s="14">
        <f t="shared" si="38"/>
        <v>3932300</v>
      </c>
      <c r="AJ24" s="14">
        <f t="shared" si="38"/>
        <v>26223800</v>
      </c>
      <c r="AK24" s="62">
        <f t="shared" si="38"/>
        <v>-2841800</v>
      </c>
      <c r="AL24" s="14">
        <f t="shared" si="38"/>
        <v>0</v>
      </c>
      <c r="AM24" s="13"/>
      <c r="AN24" s="13">
        <f t="shared" si="38"/>
        <v>14</v>
      </c>
      <c r="AO24" s="21"/>
      <c r="AP24" s="14">
        <f>SUM(AP6:AP23)</f>
        <v>526900</v>
      </c>
      <c r="AQ24" s="14"/>
      <c r="AR24" s="14">
        <f>SUM(AR6:AR23)</f>
        <v>1069800</v>
      </c>
      <c r="AS24" s="14">
        <f>SUM(AS6:AS23)</f>
        <v>1596700</v>
      </c>
      <c r="AT24" s="14">
        <f>SUM(AT6:AT23)</f>
        <v>194600</v>
      </c>
      <c r="AU24" s="14"/>
      <c r="AV24" s="13">
        <f>SUM(AV6:AV23)</f>
        <v>1791300</v>
      </c>
      <c r="AW24" s="14">
        <f>SUM(AW6:AW23)</f>
        <v>0</v>
      </c>
      <c r="AX24" s="14">
        <f>SUM(AX6:AX23)</f>
        <v>0</v>
      </c>
      <c r="AY24" s="62">
        <f>SUM(AY6:AY23)</f>
        <v>1069800</v>
      </c>
      <c r="AZ24" s="14">
        <f>SUM(AZ6:AZ23)</f>
        <v>526900</v>
      </c>
      <c r="BA24" s="66"/>
      <c r="BB24" s="45">
        <f>SUM(BB6:BB23)</f>
        <v>27433.600000000002</v>
      </c>
      <c r="BC24" s="45">
        <f>SUM(BC6:BC23)</f>
        <v>27314.3</v>
      </c>
      <c r="BD24" s="45">
        <f>SUM(BD6:BD23)</f>
        <v>1596.7</v>
      </c>
      <c r="BE24" s="23"/>
      <c r="BF24" s="27"/>
      <c r="BG24" s="27"/>
      <c r="BH24" s="27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  <c r="KH24" s="23"/>
      <c r="KI24" s="23"/>
      <c r="KJ24" s="23"/>
      <c r="KK24" s="23"/>
      <c r="KL24" s="23"/>
      <c r="KM24" s="23"/>
      <c r="KN24" s="23"/>
      <c r="KO24" s="23"/>
      <c r="KP24" s="23"/>
      <c r="KQ24" s="23"/>
      <c r="KR24" s="23"/>
      <c r="KS24" s="23"/>
      <c r="KT24" s="23"/>
      <c r="KU24" s="23"/>
      <c r="KV24" s="23"/>
      <c r="KW24" s="23"/>
      <c r="KX24" s="23"/>
      <c r="KY24" s="23"/>
      <c r="KZ24" s="23"/>
      <c r="LA24" s="23"/>
      <c r="LB24" s="23"/>
      <c r="LC24" s="23"/>
      <c r="LD24" s="23"/>
      <c r="LE24" s="23"/>
      <c r="LF24" s="23"/>
      <c r="LG24" s="23"/>
      <c r="LH24" s="23"/>
      <c r="LI24" s="23"/>
      <c r="LJ24" s="23"/>
      <c r="LK24" s="23"/>
      <c r="LL24" s="23"/>
      <c r="LM24" s="23"/>
      <c r="LN24" s="23"/>
      <c r="LO24" s="23"/>
      <c r="LP24" s="23"/>
      <c r="LQ24" s="23"/>
      <c r="LR24" s="23"/>
      <c r="LS24" s="23"/>
      <c r="LT24" s="23"/>
      <c r="LU24" s="23"/>
      <c r="LV24" s="23"/>
      <c r="LW24" s="23"/>
      <c r="LX24" s="23"/>
      <c r="LY24" s="23"/>
      <c r="LZ24" s="23"/>
      <c r="MA24" s="23"/>
      <c r="MB24" s="23"/>
      <c r="MC24" s="23"/>
      <c r="MD24" s="23"/>
      <c r="ME24" s="23"/>
      <c r="MF24" s="23"/>
      <c r="MG24" s="23"/>
      <c r="MH24" s="23"/>
      <c r="MI24" s="23"/>
      <c r="MJ24" s="23"/>
      <c r="MK24" s="23"/>
      <c r="ML24" s="23"/>
      <c r="MM24" s="23"/>
      <c r="MN24" s="23"/>
      <c r="MO24" s="23"/>
      <c r="MP24" s="23"/>
      <c r="MQ24" s="23"/>
      <c r="MR24" s="23"/>
      <c r="MS24" s="23"/>
      <c r="MT24" s="23"/>
      <c r="MU24" s="23"/>
      <c r="MV24" s="23"/>
      <c r="MW24" s="23"/>
      <c r="MX24" s="23"/>
      <c r="MY24" s="23"/>
      <c r="MZ24" s="23"/>
      <c r="NA24" s="23"/>
      <c r="NB24" s="23"/>
      <c r="NC24" s="23"/>
      <c r="ND24" s="23"/>
      <c r="NE24" s="23"/>
      <c r="NF24" s="23"/>
      <c r="NG24" s="23"/>
      <c r="NH24" s="23"/>
      <c r="NI24" s="23"/>
      <c r="NJ24" s="23"/>
      <c r="NK24" s="23"/>
      <c r="NL24" s="23"/>
      <c r="NM24" s="23"/>
      <c r="NN24" s="23"/>
      <c r="NO24" s="23"/>
      <c r="NP24" s="23"/>
      <c r="NQ24" s="23"/>
      <c r="NR24" s="23"/>
      <c r="NS24" s="23"/>
      <c r="NT24" s="23"/>
      <c r="NU24" s="23"/>
      <c r="NV24" s="23"/>
      <c r="NW24" s="23"/>
      <c r="NX24" s="23"/>
      <c r="NY24" s="23"/>
      <c r="NZ24" s="23"/>
      <c r="OA24" s="23"/>
      <c r="OB24" s="23"/>
      <c r="OC24" s="23"/>
      <c r="OD24" s="23"/>
      <c r="OE24" s="23"/>
      <c r="OF24" s="23"/>
      <c r="OG24" s="23"/>
      <c r="OH24" s="23"/>
      <c r="OI24" s="23"/>
      <c r="OJ24" s="23"/>
      <c r="OK24" s="23"/>
      <c r="OL24" s="23"/>
      <c r="OM24" s="23"/>
      <c r="ON24" s="23"/>
      <c r="OO24" s="23"/>
      <c r="OP24" s="23"/>
      <c r="OQ24" s="23"/>
      <c r="OR24" s="23"/>
      <c r="OS24" s="23"/>
      <c r="OT24" s="23"/>
      <c r="OU24" s="23"/>
      <c r="OV24" s="23"/>
      <c r="OW24" s="23"/>
      <c r="OX24" s="23"/>
      <c r="OY24" s="23"/>
      <c r="OZ24" s="23"/>
      <c r="PA24" s="23"/>
      <c r="PB24" s="23"/>
      <c r="PC24" s="23"/>
      <c r="PD24" s="23"/>
      <c r="PE24" s="23"/>
      <c r="PF24" s="23"/>
      <c r="PG24" s="23"/>
      <c r="PH24" s="23"/>
      <c r="PI24" s="23"/>
      <c r="PJ24" s="23"/>
      <c r="PK24" s="23"/>
      <c r="PL24" s="23"/>
      <c r="PM24" s="23"/>
      <c r="PN24" s="23"/>
      <c r="PO24" s="23"/>
      <c r="PP24" s="23"/>
      <c r="PQ24" s="23"/>
      <c r="PR24" s="23"/>
      <c r="PS24" s="23"/>
      <c r="PT24" s="23"/>
      <c r="PU24" s="23"/>
      <c r="PV24" s="23"/>
      <c r="PW24" s="23"/>
      <c r="PX24" s="23"/>
      <c r="PY24" s="23"/>
      <c r="PZ24" s="23"/>
      <c r="QA24" s="23"/>
      <c r="QB24" s="23"/>
      <c r="QC24" s="23"/>
      <c r="QD24" s="23"/>
      <c r="QE24" s="23"/>
      <c r="QF24" s="23"/>
      <c r="QG24" s="23"/>
      <c r="QH24" s="23"/>
      <c r="QI24" s="23"/>
      <c r="QJ24" s="23"/>
      <c r="QK24" s="23"/>
      <c r="QL24" s="23"/>
      <c r="QM24" s="23"/>
      <c r="QN24" s="23"/>
      <c r="QO24" s="23"/>
      <c r="QP24" s="23"/>
      <c r="QQ24" s="23"/>
      <c r="QR24" s="23"/>
      <c r="QS24" s="23"/>
      <c r="QT24" s="23"/>
      <c r="QU24" s="23"/>
      <c r="QV24" s="23"/>
      <c r="QW24" s="23"/>
      <c r="QX24" s="23"/>
      <c r="QY24" s="23"/>
      <c r="QZ24" s="23"/>
      <c r="RA24" s="23"/>
      <c r="RB24" s="23"/>
      <c r="RC24" s="23"/>
      <c r="RD24" s="23"/>
      <c r="RE24" s="23"/>
      <c r="RF24" s="23"/>
      <c r="RG24" s="23"/>
      <c r="RH24" s="23"/>
      <c r="RI24" s="23"/>
      <c r="RJ24" s="23"/>
      <c r="RK24" s="23"/>
      <c r="RL24" s="23"/>
      <c r="RM24" s="23"/>
      <c r="RN24" s="23"/>
      <c r="RO24" s="23"/>
      <c r="RP24" s="23"/>
      <c r="RQ24" s="23"/>
      <c r="RR24" s="23"/>
      <c r="RS24" s="23"/>
      <c r="RT24" s="23"/>
      <c r="RU24" s="23"/>
      <c r="RV24" s="23"/>
      <c r="RW24" s="23"/>
      <c r="RX24" s="23"/>
      <c r="RY24" s="23"/>
      <c r="RZ24" s="23"/>
      <c r="SA24" s="23"/>
      <c r="SB24" s="23"/>
      <c r="SC24" s="23"/>
      <c r="SD24" s="23"/>
      <c r="SE24" s="23"/>
      <c r="SF24" s="23"/>
      <c r="SG24" s="23"/>
      <c r="SH24" s="23"/>
      <c r="SI24" s="23"/>
      <c r="SJ24" s="23"/>
      <c r="SK24" s="23"/>
      <c r="SL24" s="23"/>
      <c r="SM24" s="23"/>
      <c r="SN24" s="23"/>
      <c r="SO24" s="23"/>
      <c r="SP24" s="23"/>
      <c r="SQ24" s="23"/>
      <c r="SR24" s="23"/>
      <c r="SS24" s="23"/>
      <c r="ST24" s="23"/>
      <c r="SU24" s="23"/>
      <c r="SV24" s="23"/>
      <c r="SW24" s="23"/>
      <c r="SX24" s="23"/>
      <c r="SY24" s="23"/>
      <c r="SZ24" s="23"/>
      <c r="TA24" s="23"/>
      <c r="TB24" s="23"/>
      <c r="TC24" s="23"/>
      <c r="TD24" s="23"/>
      <c r="TE24" s="23"/>
      <c r="TF24" s="23"/>
      <c r="TG24" s="23"/>
      <c r="TH24" s="23"/>
      <c r="TI24" s="23"/>
      <c r="TJ24" s="23"/>
      <c r="TK24" s="23"/>
      <c r="TL24" s="23"/>
      <c r="TM24" s="23"/>
      <c r="TN24" s="23"/>
      <c r="TO24" s="23"/>
      <c r="TP24" s="23"/>
      <c r="TQ24" s="23"/>
      <c r="TR24" s="23"/>
      <c r="TS24" s="23"/>
      <c r="TT24" s="23"/>
      <c r="TU24" s="23"/>
      <c r="TV24" s="23"/>
      <c r="TW24" s="23"/>
      <c r="TX24" s="23"/>
      <c r="TY24" s="23"/>
      <c r="TZ24" s="23"/>
      <c r="UA24" s="23"/>
      <c r="UB24" s="23"/>
      <c r="UC24" s="23"/>
      <c r="UD24" s="23"/>
      <c r="UE24" s="23"/>
      <c r="UF24" s="23"/>
      <c r="UG24" s="23"/>
      <c r="UH24" s="23"/>
      <c r="UI24" s="23"/>
      <c r="UJ24" s="23"/>
      <c r="UK24" s="23"/>
      <c r="UL24" s="23"/>
      <c r="UM24" s="23"/>
      <c r="UN24" s="23"/>
      <c r="UO24" s="23"/>
      <c r="UP24" s="23"/>
      <c r="UQ24" s="23"/>
      <c r="UR24" s="23"/>
      <c r="US24" s="23"/>
      <c r="UT24" s="23"/>
      <c r="UU24" s="23"/>
      <c r="UV24" s="23"/>
      <c r="UW24" s="23"/>
      <c r="UX24" s="23"/>
      <c r="UY24" s="23"/>
      <c r="UZ24" s="23"/>
      <c r="VA24" s="23"/>
      <c r="VB24" s="23"/>
      <c r="VC24" s="23"/>
      <c r="VD24" s="23"/>
      <c r="VE24" s="23"/>
      <c r="VF24" s="23"/>
      <c r="VG24" s="23"/>
      <c r="VH24" s="23"/>
      <c r="VI24" s="23"/>
      <c r="VJ24" s="23"/>
      <c r="VK24" s="23"/>
      <c r="VL24" s="23"/>
      <c r="VM24" s="23"/>
      <c r="VN24" s="23"/>
      <c r="VO24" s="23"/>
      <c r="VP24" s="23"/>
      <c r="VQ24" s="23"/>
      <c r="VR24" s="23"/>
      <c r="VS24" s="23"/>
      <c r="VT24" s="23"/>
      <c r="VU24" s="23"/>
      <c r="VV24" s="23"/>
      <c r="VW24" s="23"/>
      <c r="VX24" s="23"/>
      <c r="VY24" s="23"/>
      <c r="VZ24" s="23"/>
      <c r="WA24" s="23"/>
      <c r="WB24" s="23"/>
      <c r="WC24" s="23"/>
      <c r="WD24" s="23"/>
      <c r="WE24" s="23"/>
      <c r="WF24" s="23"/>
      <c r="WG24" s="23"/>
      <c r="WH24" s="23"/>
      <c r="WI24" s="23"/>
      <c r="WJ24" s="23"/>
      <c r="WK24" s="23"/>
      <c r="WL24" s="23"/>
      <c r="WM24" s="23"/>
      <c r="WN24" s="23"/>
      <c r="WO24" s="23"/>
      <c r="WP24" s="23"/>
      <c r="WQ24" s="23"/>
      <c r="WR24" s="23"/>
      <c r="WS24" s="23"/>
      <c r="WT24" s="23"/>
      <c r="WU24" s="23"/>
      <c r="WV24" s="23"/>
      <c r="WW24" s="23"/>
      <c r="WX24" s="23"/>
      <c r="WY24" s="23"/>
      <c r="WZ24" s="23"/>
      <c r="XA24" s="23"/>
      <c r="XB24" s="23"/>
      <c r="XC24" s="23"/>
      <c r="XD24" s="23"/>
      <c r="XE24" s="23"/>
      <c r="XF24" s="23"/>
      <c r="XG24" s="23"/>
      <c r="XH24" s="23"/>
      <c r="XI24" s="23"/>
      <c r="XJ24" s="23"/>
      <c r="XK24" s="23"/>
      <c r="XL24" s="23"/>
      <c r="XM24" s="23"/>
      <c r="XN24" s="23"/>
      <c r="XO24" s="23"/>
      <c r="XP24" s="23"/>
      <c r="XQ24" s="23"/>
      <c r="XR24" s="23"/>
      <c r="XS24" s="23"/>
      <c r="XT24" s="23"/>
      <c r="XU24" s="23"/>
      <c r="XV24" s="23"/>
      <c r="XW24" s="23"/>
      <c r="XX24" s="23"/>
      <c r="XY24" s="23"/>
      <c r="XZ24" s="23"/>
      <c r="YA24" s="23"/>
      <c r="YB24" s="23"/>
      <c r="YC24" s="23"/>
      <c r="YD24" s="23"/>
      <c r="YE24" s="23"/>
      <c r="YF24" s="23"/>
      <c r="YG24" s="23"/>
      <c r="YH24" s="23"/>
      <c r="YI24" s="23"/>
      <c r="YJ24" s="23"/>
      <c r="YK24" s="23"/>
      <c r="YL24" s="23"/>
      <c r="YM24" s="23"/>
      <c r="YN24" s="23"/>
      <c r="YO24" s="23"/>
      <c r="YP24" s="23"/>
      <c r="YQ24" s="23"/>
      <c r="YR24" s="23"/>
      <c r="YS24" s="23"/>
      <c r="YT24" s="23"/>
      <c r="YU24" s="23"/>
      <c r="YV24" s="23"/>
      <c r="YW24" s="23"/>
      <c r="YX24" s="23"/>
      <c r="YY24" s="23"/>
      <c r="YZ24" s="23"/>
      <c r="ZA24" s="23"/>
      <c r="ZB24" s="23"/>
      <c r="ZC24" s="23"/>
      <c r="ZD24" s="23"/>
      <c r="ZE24" s="23"/>
      <c r="ZF24" s="23"/>
      <c r="ZG24" s="23"/>
      <c r="ZH24" s="23"/>
      <c r="ZI24" s="23"/>
      <c r="ZJ24" s="23"/>
      <c r="ZK24" s="23"/>
      <c r="ZL24" s="23"/>
      <c r="ZM24" s="23"/>
      <c r="ZN24" s="23"/>
      <c r="ZO24" s="23"/>
      <c r="ZP24" s="23"/>
      <c r="ZQ24" s="23"/>
      <c r="ZR24" s="23"/>
      <c r="ZS24" s="23"/>
      <c r="ZT24" s="23"/>
      <c r="ZU24" s="23"/>
      <c r="ZV24" s="23"/>
      <c r="ZW24" s="23"/>
      <c r="ZX24" s="23"/>
      <c r="ZY24" s="23"/>
      <c r="ZZ24" s="23"/>
      <c r="AAA24" s="23"/>
      <c r="AAB24" s="23"/>
      <c r="AAC24" s="23"/>
      <c r="AAD24" s="23"/>
      <c r="AAE24" s="23"/>
      <c r="AAF24" s="23"/>
      <c r="AAG24" s="23"/>
      <c r="AAH24" s="23"/>
      <c r="AAI24" s="23"/>
      <c r="AAJ24" s="23"/>
      <c r="AAK24" s="23"/>
      <c r="AAL24" s="23"/>
      <c r="AAM24" s="23"/>
      <c r="AAN24" s="23"/>
      <c r="AAO24" s="23"/>
      <c r="AAP24" s="23"/>
      <c r="AAQ24" s="23"/>
      <c r="AAR24" s="23"/>
      <c r="AAS24" s="23"/>
      <c r="AAT24" s="23"/>
      <c r="AAU24" s="23"/>
      <c r="AAV24" s="23"/>
      <c r="AAW24" s="23"/>
      <c r="AAX24" s="23"/>
      <c r="AAY24" s="23"/>
      <c r="AAZ24" s="23"/>
      <c r="ABA24" s="23"/>
      <c r="ABB24" s="23"/>
      <c r="ABC24" s="23"/>
      <c r="ABD24" s="23"/>
      <c r="ABE24" s="23"/>
      <c r="ABF24" s="23"/>
      <c r="ABG24" s="23"/>
      <c r="ABH24" s="23"/>
      <c r="ABI24" s="23"/>
      <c r="ABJ24" s="23"/>
      <c r="ABK24" s="23"/>
      <c r="ABL24" s="23"/>
      <c r="ABM24" s="23"/>
      <c r="ABN24" s="23"/>
      <c r="ABO24" s="23"/>
      <c r="ABP24" s="23"/>
      <c r="ABQ24" s="23"/>
      <c r="ABR24" s="23"/>
      <c r="ABS24" s="23"/>
      <c r="ABT24" s="23"/>
      <c r="ABU24" s="23"/>
      <c r="ABV24" s="23"/>
      <c r="ABW24" s="23"/>
      <c r="ABX24" s="23"/>
      <c r="ABY24" s="23"/>
      <c r="ABZ24" s="23"/>
      <c r="ACA24" s="23"/>
      <c r="ACB24" s="23"/>
      <c r="ACC24" s="23"/>
      <c r="ACD24" s="23"/>
      <c r="ACE24" s="23"/>
      <c r="ACF24" s="23"/>
      <c r="ACG24" s="23"/>
      <c r="ACH24" s="23"/>
      <c r="ACI24" s="23"/>
      <c r="ACJ24" s="23"/>
      <c r="ACK24" s="23"/>
      <c r="ACL24" s="23"/>
      <c r="ACM24" s="23"/>
      <c r="ACN24" s="23"/>
      <c r="ACO24" s="23"/>
      <c r="ACP24" s="23"/>
      <c r="ACQ24" s="23"/>
      <c r="ACR24" s="23"/>
      <c r="ACS24" s="23"/>
      <c r="ACT24" s="23"/>
      <c r="ACU24" s="23"/>
      <c r="ACV24" s="23"/>
      <c r="ACW24" s="23"/>
      <c r="ACX24" s="23"/>
      <c r="ACY24" s="23"/>
      <c r="ACZ24" s="23"/>
      <c r="ADA24" s="23"/>
      <c r="ADB24" s="23"/>
      <c r="ADC24" s="23"/>
      <c r="ADD24" s="23"/>
      <c r="ADE24" s="23"/>
      <c r="ADF24" s="23"/>
      <c r="ADG24" s="23"/>
      <c r="ADH24" s="23"/>
      <c r="ADI24" s="23"/>
      <c r="ADJ24" s="23"/>
      <c r="ADK24" s="23"/>
      <c r="ADL24" s="23"/>
      <c r="ADM24" s="23"/>
      <c r="ADN24" s="23"/>
      <c r="ADO24" s="23"/>
      <c r="ADP24" s="23"/>
      <c r="ADQ24" s="23"/>
      <c r="ADR24" s="23"/>
      <c r="ADS24" s="23"/>
      <c r="ADT24" s="23"/>
      <c r="ADU24" s="23"/>
      <c r="ADV24" s="23"/>
      <c r="ADW24" s="23"/>
      <c r="ADX24" s="23"/>
      <c r="ADY24" s="23"/>
      <c r="ADZ24" s="23"/>
      <c r="AEA24" s="23"/>
      <c r="AEB24" s="23"/>
      <c r="AEC24" s="23"/>
      <c r="AED24" s="23"/>
      <c r="AEE24" s="23"/>
      <c r="AEF24" s="23"/>
      <c r="AEG24" s="23"/>
      <c r="AEH24" s="23"/>
      <c r="AEI24" s="23"/>
      <c r="AEJ24" s="23"/>
      <c r="AEK24" s="23"/>
      <c r="AEL24" s="23"/>
      <c r="AEM24" s="23"/>
      <c r="AEN24" s="23"/>
      <c r="AEO24" s="23"/>
      <c r="AEP24" s="23"/>
      <c r="AEQ24" s="23"/>
      <c r="AER24" s="23"/>
      <c r="AES24" s="23"/>
      <c r="AET24" s="23"/>
      <c r="AEU24" s="23"/>
      <c r="AEV24" s="23"/>
      <c r="AEW24" s="23"/>
      <c r="AEX24" s="23"/>
      <c r="AEY24" s="23"/>
      <c r="AEZ24" s="23"/>
      <c r="AFA24" s="23"/>
      <c r="AFB24" s="23"/>
      <c r="AFC24" s="23"/>
      <c r="AFD24" s="23"/>
      <c r="AFE24" s="23"/>
      <c r="AFF24" s="23"/>
      <c r="AFG24" s="23"/>
      <c r="AFH24" s="23"/>
      <c r="AFI24" s="23"/>
      <c r="AFJ24" s="23"/>
      <c r="AFK24" s="23"/>
      <c r="AFL24" s="23"/>
      <c r="AFM24" s="23"/>
      <c r="AFN24" s="23"/>
      <c r="AFO24" s="23"/>
      <c r="AFP24" s="23"/>
      <c r="AFQ24" s="23"/>
      <c r="AFR24" s="23"/>
      <c r="AFS24" s="23"/>
      <c r="AFT24" s="23"/>
      <c r="AFU24" s="23"/>
      <c r="AFV24" s="23"/>
      <c r="AFW24" s="23"/>
      <c r="AFX24" s="23"/>
      <c r="AFY24" s="23"/>
      <c r="AFZ24" s="23"/>
      <c r="AGA24" s="23"/>
      <c r="AGB24" s="23"/>
      <c r="AGC24" s="23"/>
      <c r="AGD24" s="23"/>
      <c r="AGE24" s="23"/>
      <c r="AGF24" s="23"/>
      <c r="AGG24" s="23"/>
      <c r="AGH24" s="23"/>
      <c r="AGI24" s="23"/>
      <c r="AGJ24" s="23"/>
      <c r="AGK24" s="23"/>
      <c r="AGL24" s="23"/>
      <c r="AGM24" s="23"/>
      <c r="AGN24" s="23"/>
      <c r="AGO24" s="23"/>
      <c r="AGP24" s="23"/>
      <c r="AGQ24" s="23"/>
      <c r="AGR24" s="23"/>
      <c r="AGS24" s="23"/>
      <c r="AGT24" s="23"/>
      <c r="AGU24" s="23"/>
      <c r="AGV24" s="23"/>
      <c r="AGW24" s="23"/>
      <c r="AGX24" s="23"/>
      <c r="AGY24" s="23"/>
      <c r="AGZ24" s="23"/>
      <c r="AHA24" s="23"/>
      <c r="AHB24" s="23"/>
      <c r="AHC24" s="23"/>
      <c r="AHD24" s="23"/>
      <c r="AHE24" s="23"/>
      <c r="AHF24" s="23"/>
      <c r="AHG24" s="23"/>
      <c r="AHH24" s="23"/>
      <c r="AHI24" s="23"/>
      <c r="AHJ24" s="23"/>
      <c r="AHK24" s="23"/>
      <c r="AHL24" s="23"/>
      <c r="AHM24" s="23"/>
      <c r="AHN24" s="23"/>
      <c r="AHO24" s="23"/>
      <c r="AHP24" s="23"/>
      <c r="AHQ24" s="23"/>
      <c r="AHR24" s="23"/>
      <c r="AHS24" s="23"/>
      <c r="AHT24" s="23"/>
      <c r="AHU24" s="23"/>
      <c r="AHV24" s="23"/>
      <c r="AHW24" s="23"/>
      <c r="AHX24" s="23"/>
      <c r="AHY24" s="23"/>
      <c r="AHZ24" s="23"/>
      <c r="AIA24" s="23"/>
      <c r="AIB24" s="23"/>
      <c r="AIC24" s="23"/>
      <c r="AID24" s="23"/>
      <c r="AIE24" s="23"/>
      <c r="AIF24" s="23"/>
      <c r="AIG24" s="23"/>
      <c r="AIH24" s="23"/>
      <c r="AII24" s="23"/>
      <c r="AIJ24" s="23"/>
      <c r="AIK24" s="23"/>
      <c r="AIL24" s="23"/>
      <c r="AIM24" s="23"/>
      <c r="AIN24" s="23"/>
      <c r="AIO24" s="23"/>
      <c r="AIP24" s="23"/>
      <c r="AIQ24" s="23"/>
      <c r="AIR24" s="23"/>
      <c r="AIS24" s="23"/>
      <c r="AIT24" s="23"/>
      <c r="AIU24" s="23"/>
      <c r="AIV24" s="23"/>
      <c r="AIW24" s="23"/>
      <c r="AIX24" s="23"/>
      <c r="AIY24" s="23"/>
      <c r="AIZ24" s="23"/>
      <c r="AJA24" s="23"/>
      <c r="AJB24" s="23"/>
      <c r="AJC24" s="23"/>
      <c r="AJD24" s="23"/>
      <c r="AJE24" s="23"/>
      <c r="AJF24" s="23"/>
      <c r="AJG24" s="23"/>
      <c r="AJH24" s="23"/>
      <c r="AJI24" s="23"/>
      <c r="AJJ24" s="23"/>
      <c r="AJK24" s="23"/>
      <c r="AJL24" s="23"/>
      <c r="AJM24" s="23"/>
      <c r="AJN24" s="23"/>
      <c r="AJO24" s="23"/>
      <c r="AJP24" s="23"/>
      <c r="AJQ24" s="23"/>
      <c r="AJR24" s="23"/>
      <c r="AJS24" s="23"/>
      <c r="AJT24" s="23"/>
      <c r="AJU24" s="23"/>
      <c r="AJV24" s="23"/>
      <c r="AJW24" s="23"/>
      <c r="AJX24" s="23"/>
      <c r="AJY24" s="23"/>
      <c r="AJZ24" s="23"/>
      <c r="AKA24" s="23"/>
      <c r="AKB24" s="23"/>
      <c r="AKC24" s="23"/>
      <c r="AKD24" s="23"/>
      <c r="AKE24" s="23"/>
      <c r="AKF24" s="23"/>
      <c r="AKG24" s="23"/>
      <c r="AKH24" s="23"/>
      <c r="AKI24" s="23"/>
      <c r="AKJ24" s="23"/>
      <c r="AKK24" s="23"/>
      <c r="AKL24" s="23"/>
      <c r="AKM24" s="23"/>
      <c r="AKN24" s="23"/>
      <c r="AKO24" s="23"/>
      <c r="AKP24" s="23"/>
      <c r="AKQ24" s="23"/>
      <c r="AKR24" s="23"/>
      <c r="AKS24" s="23"/>
      <c r="AKT24" s="23"/>
      <c r="AKU24" s="23"/>
      <c r="AKV24" s="23"/>
      <c r="AKW24" s="23"/>
      <c r="AKX24" s="23"/>
      <c r="AKY24" s="23"/>
      <c r="AKZ24" s="23"/>
      <c r="ALA24" s="23"/>
      <c r="ALB24" s="23"/>
      <c r="ALC24" s="23"/>
      <c r="ALD24" s="23"/>
      <c r="ALE24" s="23"/>
      <c r="ALF24" s="23"/>
      <c r="ALG24" s="23"/>
      <c r="ALH24" s="23"/>
      <c r="ALI24" s="23"/>
      <c r="ALJ24" s="23"/>
      <c r="ALK24" s="23"/>
      <c r="ALL24" s="23"/>
      <c r="ALM24" s="23"/>
      <c r="ALN24" s="23"/>
      <c r="ALO24" s="23"/>
      <c r="ALP24" s="23"/>
      <c r="ALQ24" s="23"/>
      <c r="ALR24" s="23"/>
      <c r="ALS24" s="23"/>
      <c r="ALT24" s="23"/>
      <c r="ALU24" s="23"/>
      <c r="ALV24" s="23"/>
      <c r="ALW24" s="23"/>
      <c r="ALX24" s="23"/>
      <c r="ALY24" s="23"/>
      <c r="ALZ24" s="23"/>
      <c r="AMA24" s="23"/>
      <c r="AMB24" s="23"/>
      <c r="AMC24" s="23"/>
      <c r="AMD24" s="23"/>
      <c r="AME24" s="23"/>
      <c r="AMF24" s="23"/>
      <c r="AMG24" s="23"/>
      <c r="AMH24" s="23"/>
      <c r="AMI24" s="23"/>
      <c r="AMJ24" s="23"/>
      <c r="AMK24" s="23"/>
      <c r="AML24" s="23"/>
      <c r="AMM24" s="23"/>
      <c r="AMN24" s="23"/>
      <c r="AMO24" s="23"/>
      <c r="AMP24" s="23"/>
      <c r="AMQ24" s="23"/>
      <c r="AMR24" s="23"/>
      <c r="AMS24" s="23"/>
      <c r="AMT24" s="23"/>
      <c r="AMU24" s="23"/>
      <c r="AMV24" s="23"/>
      <c r="AMW24" s="23"/>
      <c r="AMX24" s="23"/>
      <c r="AMY24" s="23"/>
      <c r="AMZ24" s="23"/>
      <c r="ANA24" s="23"/>
      <c r="ANB24" s="23"/>
      <c r="ANC24" s="23"/>
      <c r="AND24" s="23"/>
      <c r="ANE24" s="23"/>
      <c r="ANF24" s="23"/>
    </row>
    <row r="25" spans="1:1046" s="56" customFormat="1" x14ac:dyDescent="0.2">
      <c r="A25" s="50"/>
      <c r="B25" s="50"/>
      <c r="C25" s="51"/>
      <c r="D25" s="51"/>
      <c r="E25" s="51"/>
      <c r="F25" s="51"/>
      <c r="G25" s="51"/>
      <c r="H25" s="51"/>
      <c r="I25" s="59"/>
      <c r="J25" s="59"/>
      <c r="K25" s="59"/>
      <c r="L25" s="52"/>
      <c r="M25" s="53"/>
      <c r="N25" s="39"/>
      <c r="O25" s="53"/>
      <c r="P25" s="39"/>
      <c r="Q25" s="39"/>
      <c r="R25" s="53"/>
      <c r="S25" s="53"/>
      <c r="T25" s="53"/>
      <c r="U25" s="53"/>
      <c r="V25" s="53"/>
      <c r="W25" s="53"/>
      <c r="X25" s="53"/>
      <c r="Y25" s="53"/>
      <c r="Z25" s="54"/>
      <c r="AA25" s="54"/>
      <c r="AB25" s="54"/>
      <c r="AC25" s="55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5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7">
        <f>Q24</f>
        <v>27433600</v>
      </c>
      <c r="BC25" s="57">
        <f>AE24</f>
        <v>27314300</v>
      </c>
      <c r="BD25" s="57">
        <f>AS24</f>
        <v>1596700</v>
      </c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54"/>
      <c r="DI25" s="54"/>
      <c r="DJ25" s="54"/>
      <c r="DK25" s="54"/>
      <c r="DL25" s="54"/>
      <c r="DM25" s="54"/>
      <c r="DN25" s="54"/>
      <c r="DO25" s="54"/>
      <c r="DP25" s="54"/>
      <c r="DQ25" s="54"/>
      <c r="DR25" s="54"/>
      <c r="DS25" s="54"/>
      <c r="DT25" s="54"/>
      <c r="DU25" s="54"/>
      <c r="DV25" s="54"/>
      <c r="DW25" s="54"/>
      <c r="DX25" s="54"/>
      <c r="DY25" s="54"/>
      <c r="DZ25" s="54"/>
      <c r="EA25" s="54"/>
      <c r="EB25" s="54"/>
      <c r="EC25" s="54"/>
      <c r="ED25" s="54"/>
      <c r="EE25" s="54"/>
      <c r="EF25" s="54"/>
      <c r="EG25" s="54"/>
      <c r="EH25" s="54"/>
      <c r="EI25" s="54"/>
      <c r="EJ25" s="54"/>
      <c r="EK25" s="54"/>
      <c r="EL25" s="54"/>
      <c r="EM25" s="54"/>
      <c r="EN25" s="54"/>
      <c r="EO25" s="54"/>
      <c r="EP25" s="54"/>
      <c r="EQ25" s="54"/>
      <c r="ER25" s="54"/>
      <c r="ES25" s="54"/>
      <c r="ET25" s="54"/>
      <c r="EU25" s="54"/>
      <c r="EV25" s="54"/>
      <c r="EW25" s="54"/>
      <c r="EX25" s="54"/>
      <c r="EY25" s="54"/>
      <c r="EZ25" s="54"/>
      <c r="FA25" s="54"/>
      <c r="FB25" s="54"/>
      <c r="FC25" s="54"/>
      <c r="FD25" s="54"/>
      <c r="FE25" s="54"/>
      <c r="FF25" s="54"/>
      <c r="FG25" s="54"/>
      <c r="FH25" s="54"/>
      <c r="FI25" s="54"/>
      <c r="FJ25" s="54"/>
      <c r="FK25" s="54"/>
      <c r="FL25" s="54"/>
      <c r="FM25" s="54"/>
      <c r="FN25" s="54"/>
      <c r="FO25" s="54"/>
      <c r="FP25" s="54"/>
      <c r="FQ25" s="54"/>
      <c r="FR25" s="54"/>
      <c r="FS25" s="54"/>
      <c r="FT25" s="54"/>
      <c r="FU25" s="54"/>
      <c r="FV25" s="54"/>
      <c r="FW25" s="54"/>
      <c r="FX25" s="54"/>
      <c r="FY25" s="54"/>
      <c r="FZ25" s="54"/>
      <c r="GA25" s="54"/>
      <c r="GB25" s="54"/>
      <c r="GC25" s="54"/>
      <c r="GD25" s="54"/>
      <c r="GE25" s="54"/>
      <c r="GF25" s="54"/>
      <c r="GG25" s="54"/>
      <c r="GH25" s="54"/>
      <c r="GI25" s="54"/>
      <c r="GJ25" s="54"/>
      <c r="GK25" s="54"/>
      <c r="GL25" s="54"/>
      <c r="GM25" s="54"/>
      <c r="GN25" s="54"/>
      <c r="GO25" s="54"/>
      <c r="GP25" s="54"/>
      <c r="GQ25" s="54"/>
      <c r="GR25" s="54"/>
      <c r="GS25" s="54"/>
      <c r="GT25" s="54"/>
      <c r="GU25" s="54"/>
      <c r="GV25" s="54"/>
      <c r="GW25" s="54"/>
      <c r="GX25" s="54"/>
      <c r="GY25" s="54"/>
      <c r="GZ25" s="54"/>
      <c r="HA25" s="54"/>
      <c r="HB25" s="54"/>
      <c r="HC25" s="54"/>
      <c r="HD25" s="54"/>
      <c r="HE25" s="54"/>
      <c r="HF25" s="54"/>
      <c r="HG25" s="54"/>
      <c r="HH25" s="54"/>
      <c r="HI25" s="54"/>
      <c r="HJ25" s="54"/>
      <c r="HK25" s="54"/>
      <c r="HL25" s="54"/>
      <c r="HM25" s="54"/>
      <c r="HN25" s="54"/>
      <c r="HO25" s="54"/>
      <c r="HP25" s="54"/>
      <c r="HQ25" s="54"/>
      <c r="HR25" s="54"/>
      <c r="HS25" s="54"/>
      <c r="HT25" s="54"/>
      <c r="HU25" s="54"/>
      <c r="HV25" s="54"/>
      <c r="HW25" s="54"/>
      <c r="HX25" s="54"/>
      <c r="HY25" s="54"/>
      <c r="HZ25" s="54"/>
      <c r="IA25" s="54"/>
      <c r="IB25" s="54"/>
      <c r="IC25" s="54"/>
      <c r="ID25" s="54"/>
      <c r="IE25" s="54"/>
      <c r="IF25" s="54"/>
      <c r="IG25" s="54"/>
      <c r="IH25" s="54"/>
      <c r="II25" s="54"/>
      <c r="IJ25" s="54"/>
      <c r="IK25" s="54"/>
      <c r="IL25" s="54"/>
      <c r="IM25" s="54"/>
      <c r="IN25" s="54"/>
      <c r="IO25" s="54"/>
      <c r="IP25" s="54"/>
      <c r="IQ25" s="54"/>
      <c r="IR25" s="54"/>
      <c r="IS25" s="54"/>
      <c r="IT25" s="54"/>
      <c r="IU25" s="54"/>
      <c r="IV25" s="54"/>
      <c r="IW25" s="54"/>
      <c r="IX25" s="54"/>
      <c r="IY25" s="54"/>
      <c r="IZ25" s="54"/>
      <c r="JA25" s="54"/>
      <c r="JB25" s="54"/>
      <c r="JC25" s="54"/>
      <c r="JD25" s="54"/>
      <c r="JE25" s="54"/>
      <c r="JF25" s="54"/>
      <c r="JG25" s="54"/>
      <c r="JH25" s="54"/>
      <c r="JI25" s="54"/>
      <c r="JJ25" s="54"/>
      <c r="JK25" s="54"/>
      <c r="JL25" s="54"/>
      <c r="JM25" s="54"/>
      <c r="JN25" s="54"/>
      <c r="JO25" s="54"/>
      <c r="JP25" s="54"/>
      <c r="JQ25" s="54"/>
      <c r="JR25" s="54"/>
      <c r="JS25" s="54"/>
      <c r="JT25" s="54"/>
      <c r="JU25" s="54"/>
      <c r="JV25" s="54"/>
      <c r="JW25" s="54"/>
      <c r="JX25" s="54"/>
      <c r="JY25" s="54"/>
      <c r="JZ25" s="54"/>
      <c r="KA25" s="54"/>
      <c r="KB25" s="54"/>
      <c r="KC25" s="54"/>
      <c r="KD25" s="54"/>
      <c r="KE25" s="54"/>
      <c r="KF25" s="54"/>
      <c r="KG25" s="54"/>
      <c r="KH25" s="54"/>
      <c r="KI25" s="54"/>
      <c r="KJ25" s="54"/>
      <c r="KK25" s="54"/>
      <c r="KL25" s="54"/>
      <c r="KM25" s="54"/>
      <c r="KN25" s="54"/>
      <c r="KO25" s="54"/>
      <c r="KP25" s="54"/>
      <c r="KQ25" s="54"/>
      <c r="KR25" s="54"/>
      <c r="KS25" s="54"/>
      <c r="KT25" s="54"/>
      <c r="KU25" s="54"/>
      <c r="KV25" s="54"/>
      <c r="KW25" s="54"/>
      <c r="KX25" s="54"/>
      <c r="KY25" s="54"/>
      <c r="KZ25" s="54"/>
      <c r="LA25" s="54"/>
      <c r="LB25" s="54"/>
      <c r="LC25" s="54"/>
      <c r="LD25" s="54"/>
      <c r="LE25" s="54"/>
      <c r="LF25" s="54"/>
      <c r="LG25" s="54"/>
      <c r="LH25" s="54"/>
      <c r="LI25" s="54"/>
      <c r="LJ25" s="54"/>
      <c r="LK25" s="54"/>
      <c r="LL25" s="54"/>
      <c r="LM25" s="54"/>
      <c r="LN25" s="54"/>
      <c r="LO25" s="54"/>
      <c r="LP25" s="54"/>
      <c r="LQ25" s="54"/>
      <c r="LR25" s="54"/>
      <c r="LS25" s="54"/>
      <c r="LT25" s="54"/>
      <c r="LU25" s="54"/>
      <c r="LV25" s="54"/>
      <c r="LW25" s="54"/>
      <c r="LX25" s="54"/>
      <c r="LY25" s="54"/>
      <c r="LZ25" s="54"/>
      <c r="MA25" s="54"/>
      <c r="MB25" s="54"/>
      <c r="MC25" s="54"/>
      <c r="MD25" s="54"/>
      <c r="ME25" s="54"/>
      <c r="MF25" s="54"/>
      <c r="MG25" s="54"/>
      <c r="MH25" s="54"/>
      <c r="MI25" s="54"/>
      <c r="MJ25" s="54"/>
      <c r="MK25" s="54"/>
      <c r="ML25" s="54"/>
      <c r="MM25" s="54"/>
      <c r="MN25" s="54"/>
      <c r="MO25" s="54"/>
      <c r="MP25" s="54"/>
      <c r="MQ25" s="54"/>
      <c r="MR25" s="54"/>
      <c r="MS25" s="54"/>
      <c r="MT25" s="54"/>
      <c r="MU25" s="54"/>
      <c r="MV25" s="54"/>
      <c r="MW25" s="54"/>
      <c r="MX25" s="54"/>
      <c r="MY25" s="54"/>
      <c r="MZ25" s="54"/>
      <c r="NA25" s="54"/>
      <c r="NB25" s="54"/>
      <c r="NC25" s="54"/>
      <c r="ND25" s="54"/>
      <c r="NE25" s="54"/>
      <c r="NF25" s="54"/>
      <c r="NG25" s="54"/>
      <c r="NH25" s="54"/>
      <c r="NI25" s="54"/>
      <c r="NJ25" s="54"/>
      <c r="NK25" s="54"/>
      <c r="NL25" s="54"/>
      <c r="NM25" s="54"/>
      <c r="NN25" s="54"/>
      <c r="NO25" s="54"/>
      <c r="NP25" s="54"/>
      <c r="NQ25" s="54"/>
      <c r="NR25" s="54"/>
      <c r="NS25" s="54"/>
      <c r="NT25" s="54"/>
      <c r="NU25" s="54"/>
      <c r="NV25" s="54"/>
      <c r="NW25" s="54"/>
      <c r="NX25" s="54"/>
      <c r="NY25" s="54"/>
      <c r="NZ25" s="54"/>
      <c r="OA25" s="54"/>
      <c r="OB25" s="54"/>
      <c r="OC25" s="54"/>
      <c r="OD25" s="54"/>
      <c r="OE25" s="54"/>
      <c r="OF25" s="54"/>
      <c r="OG25" s="54"/>
      <c r="OH25" s="54"/>
      <c r="OI25" s="54"/>
      <c r="OJ25" s="54"/>
      <c r="OK25" s="54"/>
      <c r="OL25" s="54"/>
      <c r="OM25" s="54"/>
      <c r="ON25" s="54"/>
      <c r="OO25" s="54"/>
      <c r="OP25" s="54"/>
      <c r="OQ25" s="54"/>
      <c r="OR25" s="54"/>
      <c r="OS25" s="54"/>
      <c r="OT25" s="54"/>
      <c r="OU25" s="54"/>
      <c r="OV25" s="54"/>
      <c r="OW25" s="54"/>
      <c r="OX25" s="54"/>
      <c r="OY25" s="54"/>
      <c r="OZ25" s="54"/>
      <c r="PA25" s="54"/>
      <c r="PB25" s="54"/>
      <c r="PC25" s="54"/>
      <c r="PD25" s="54"/>
      <c r="PE25" s="54"/>
      <c r="PF25" s="54"/>
      <c r="PG25" s="54"/>
      <c r="PH25" s="54"/>
      <c r="PI25" s="54"/>
      <c r="PJ25" s="54"/>
      <c r="PK25" s="54"/>
      <c r="PL25" s="54"/>
      <c r="PM25" s="54"/>
      <c r="PN25" s="54"/>
      <c r="PO25" s="54"/>
      <c r="PP25" s="54"/>
      <c r="PQ25" s="54"/>
      <c r="PR25" s="54"/>
      <c r="PS25" s="54"/>
      <c r="PT25" s="54"/>
      <c r="PU25" s="54"/>
      <c r="PV25" s="54"/>
      <c r="PW25" s="54"/>
      <c r="PX25" s="54"/>
      <c r="PY25" s="54"/>
      <c r="PZ25" s="54"/>
      <c r="QA25" s="54"/>
      <c r="QB25" s="54"/>
      <c r="QC25" s="54"/>
      <c r="QD25" s="54"/>
      <c r="QE25" s="54"/>
      <c r="QF25" s="54"/>
      <c r="QG25" s="54"/>
      <c r="QH25" s="54"/>
      <c r="QI25" s="54"/>
      <c r="QJ25" s="54"/>
      <c r="QK25" s="54"/>
      <c r="QL25" s="54"/>
      <c r="QM25" s="54"/>
      <c r="QN25" s="54"/>
      <c r="QO25" s="54"/>
      <c r="QP25" s="54"/>
      <c r="QQ25" s="54"/>
      <c r="QR25" s="54"/>
      <c r="QS25" s="54"/>
      <c r="QT25" s="54"/>
      <c r="QU25" s="54"/>
      <c r="QV25" s="54"/>
      <c r="QW25" s="54"/>
      <c r="QX25" s="54"/>
      <c r="QY25" s="54"/>
      <c r="QZ25" s="54"/>
      <c r="RA25" s="54"/>
      <c r="RB25" s="54"/>
      <c r="RC25" s="54"/>
      <c r="RD25" s="54"/>
      <c r="RE25" s="54"/>
      <c r="RF25" s="54"/>
      <c r="RG25" s="54"/>
      <c r="RH25" s="54"/>
      <c r="RI25" s="54"/>
      <c r="RJ25" s="54"/>
      <c r="RK25" s="54"/>
      <c r="RL25" s="54"/>
      <c r="RM25" s="54"/>
      <c r="RN25" s="54"/>
      <c r="RO25" s="54"/>
      <c r="RP25" s="54"/>
      <c r="RQ25" s="54"/>
      <c r="RR25" s="54"/>
      <c r="RS25" s="54"/>
      <c r="RT25" s="54"/>
      <c r="RU25" s="54"/>
      <c r="RV25" s="54"/>
      <c r="RW25" s="54"/>
      <c r="RX25" s="54"/>
      <c r="RY25" s="54"/>
      <c r="RZ25" s="54"/>
      <c r="SA25" s="54"/>
      <c r="SB25" s="54"/>
      <c r="SC25" s="54"/>
      <c r="SD25" s="54"/>
      <c r="SE25" s="54"/>
      <c r="SF25" s="54"/>
      <c r="SG25" s="54"/>
      <c r="SH25" s="54"/>
      <c r="SI25" s="54"/>
      <c r="SJ25" s="54"/>
      <c r="SK25" s="54"/>
      <c r="SL25" s="54"/>
      <c r="SM25" s="54"/>
      <c r="SN25" s="54"/>
      <c r="SO25" s="54"/>
      <c r="SP25" s="54"/>
      <c r="SQ25" s="54"/>
      <c r="SR25" s="54"/>
      <c r="SS25" s="54"/>
      <c r="ST25" s="54"/>
      <c r="SU25" s="54"/>
      <c r="SV25" s="54"/>
      <c r="SW25" s="54"/>
      <c r="SX25" s="54"/>
      <c r="SY25" s="54"/>
      <c r="SZ25" s="54"/>
      <c r="TA25" s="54"/>
      <c r="TB25" s="54"/>
      <c r="TC25" s="54"/>
      <c r="TD25" s="54"/>
      <c r="TE25" s="54"/>
      <c r="TF25" s="54"/>
      <c r="TG25" s="54"/>
      <c r="TH25" s="54"/>
      <c r="TI25" s="54"/>
      <c r="TJ25" s="54"/>
      <c r="TK25" s="54"/>
      <c r="TL25" s="54"/>
      <c r="TM25" s="54"/>
      <c r="TN25" s="54"/>
      <c r="TO25" s="54"/>
      <c r="TP25" s="54"/>
      <c r="TQ25" s="54"/>
      <c r="TR25" s="54"/>
      <c r="TS25" s="54"/>
      <c r="TT25" s="54"/>
      <c r="TU25" s="54"/>
      <c r="TV25" s="54"/>
      <c r="TW25" s="54"/>
      <c r="TX25" s="54"/>
      <c r="TY25" s="54"/>
      <c r="TZ25" s="54"/>
      <c r="UA25" s="54"/>
      <c r="UB25" s="54"/>
      <c r="UC25" s="54"/>
      <c r="UD25" s="54"/>
      <c r="UE25" s="54"/>
      <c r="UF25" s="54"/>
      <c r="UG25" s="54"/>
      <c r="UH25" s="54"/>
      <c r="UI25" s="54"/>
      <c r="UJ25" s="54"/>
      <c r="UK25" s="54"/>
      <c r="UL25" s="54"/>
      <c r="UM25" s="54"/>
      <c r="UN25" s="54"/>
      <c r="UO25" s="54"/>
      <c r="UP25" s="54"/>
      <c r="UQ25" s="54"/>
      <c r="UR25" s="54"/>
      <c r="US25" s="54"/>
      <c r="UT25" s="54"/>
      <c r="UU25" s="54"/>
      <c r="UV25" s="54"/>
      <c r="UW25" s="54"/>
      <c r="UX25" s="54"/>
      <c r="UY25" s="54"/>
      <c r="UZ25" s="54"/>
      <c r="VA25" s="54"/>
      <c r="VB25" s="54"/>
      <c r="VC25" s="54"/>
      <c r="VD25" s="54"/>
      <c r="VE25" s="54"/>
      <c r="VF25" s="54"/>
      <c r="VG25" s="54"/>
      <c r="VH25" s="54"/>
      <c r="VI25" s="54"/>
      <c r="VJ25" s="54"/>
      <c r="VK25" s="54"/>
      <c r="VL25" s="54"/>
      <c r="VM25" s="54"/>
      <c r="VN25" s="54"/>
      <c r="VO25" s="54"/>
      <c r="VP25" s="54"/>
      <c r="VQ25" s="54"/>
      <c r="VR25" s="54"/>
      <c r="VS25" s="54"/>
      <c r="VT25" s="54"/>
      <c r="VU25" s="54"/>
      <c r="VV25" s="54"/>
      <c r="VW25" s="54"/>
      <c r="VX25" s="54"/>
      <c r="VY25" s="54"/>
      <c r="VZ25" s="54"/>
      <c r="WA25" s="54"/>
      <c r="WB25" s="54"/>
      <c r="WC25" s="54"/>
      <c r="WD25" s="54"/>
      <c r="WE25" s="54"/>
      <c r="WF25" s="54"/>
      <c r="WG25" s="54"/>
      <c r="WH25" s="54"/>
      <c r="WI25" s="54"/>
      <c r="WJ25" s="54"/>
      <c r="WK25" s="54"/>
      <c r="WL25" s="54"/>
      <c r="WM25" s="54"/>
      <c r="WN25" s="54"/>
      <c r="WO25" s="54"/>
      <c r="WP25" s="54"/>
      <c r="WQ25" s="54"/>
      <c r="WR25" s="54"/>
      <c r="WS25" s="54"/>
      <c r="WT25" s="54"/>
      <c r="WU25" s="54"/>
      <c r="WV25" s="54"/>
      <c r="WW25" s="54"/>
      <c r="WX25" s="54"/>
      <c r="WY25" s="54"/>
      <c r="WZ25" s="54"/>
      <c r="XA25" s="54"/>
      <c r="XB25" s="54"/>
      <c r="XC25" s="54"/>
      <c r="XD25" s="54"/>
      <c r="XE25" s="54"/>
      <c r="XF25" s="54"/>
      <c r="XG25" s="54"/>
      <c r="XH25" s="54"/>
      <c r="XI25" s="54"/>
      <c r="XJ25" s="54"/>
      <c r="XK25" s="54"/>
      <c r="XL25" s="54"/>
      <c r="XM25" s="54"/>
      <c r="XN25" s="54"/>
      <c r="XO25" s="54"/>
      <c r="XP25" s="54"/>
      <c r="XQ25" s="54"/>
      <c r="XR25" s="54"/>
      <c r="XS25" s="54"/>
      <c r="XT25" s="54"/>
      <c r="XU25" s="54"/>
      <c r="XV25" s="54"/>
      <c r="XW25" s="54"/>
      <c r="XX25" s="54"/>
      <c r="XY25" s="54"/>
      <c r="XZ25" s="54"/>
      <c r="YA25" s="54"/>
      <c r="YB25" s="54"/>
      <c r="YC25" s="54"/>
      <c r="YD25" s="54"/>
      <c r="YE25" s="54"/>
      <c r="YF25" s="54"/>
      <c r="YG25" s="54"/>
      <c r="YH25" s="54"/>
      <c r="YI25" s="54"/>
      <c r="YJ25" s="54"/>
      <c r="YK25" s="54"/>
      <c r="YL25" s="54"/>
      <c r="YM25" s="54"/>
      <c r="YN25" s="54"/>
      <c r="YO25" s="54"/>
      <c r="YP25" s="54"/>
      <c r="YQ25" s="54"/>
      <c r="YR25" s="54"/>
      <c r="YS25" s="54"/>
      <c r="YT25" s="54"/>
      <c r="YU25" s="54"/>
      <c r="YV25" s="54"/>
      <c r="YW25" s="54"/>
      <c r="YX25" s="54"/>
      <c r="YY25" s="54"/>
      <c r="YZ25" s="54"/>
      <c r="ZA25" s="54"/>
      <c r="ZB25" s="54"/>
      <c r="ZC25" s="54"/>
      <c r="ZD25" s="54"/>
      <c r="ZE25" s="54"/>
      <c r="ZF25" s="54"/>
      <c r="ZG25" s="54"/>
      <c r="ZH25" s="54"/>
      <c r="ZI25" s="54"/>
      <c r="ZJ25" s="54"/>
      <c r="ZK25" s="54"/>
      <c r="ZL25" s="54"/>
      <c r="ZM25" s="54"/>
      <c r="ZN25" s="54"/>
      <c r="ZO25" s="54"/>
      <c r="ZP25" s="54"/>
      <c r="ZQ25" s="54"/>
      <c r="ZR25" s="54"/>
      <c r="ZS25" s="54"/>
      <c r="ZT25" s="54"/>
      <c r="ZU25" s="54"/>
      <c r="ZV25" s="54"/>
      <c r="ZW25" s="54"/>
      <c r="ZX25" s="54"/>
      <c r="ZY25" s="54"/>
      <c r="ZZ25" s="54"/>
      <c r="AAA25" s="54"/>
      <c r="AAB25" s="54"/>
      <c r="AAC25" s="54"/>
      <c r="AAD25" s="54"/>
      <c r="AAE25" s="54"/>
      <c r="AAF25" s="54"/>
      <c r="AAG25" s="54"/>
      <c r="AAH25" s="54"/>
      <c r="AAI25" s="54"/>
      <c r="AAJ25" s="54"/>
      <c r="AAK25" s="54"/>
      <c r="AAL25" s="54"/>
      <c r="AAM25" s="54"/>
      <c r="AAN25" s="54"/>
      <c r="AAO25" s="54"/>
      <c r="AAP25" s="54"/>
      <c r="AAQ25" s="54"/>
      <c r="AAR25" s="54"/>
      <c r="AAS25" s="54"/>
      <c r="AAT25" s="54"/>
      <c r="AAU25" s="54"/>
      <c r="AAV25" s="54"/>
      <c r="AAW25" s="54"/>
      <c r="AAX25" s="54"/>
      <c r="AAY25" s="54"/>
      <c r="AAZ25" s="54"/>
      <c r="ABA25" s="54"/>
      <c r="ABB25" s="54"/>
      <c r="ABC25" s="54"/>
      <c r="ABD25" s="54"/>
      <c r="ABE25" s="54"/>
      <c r="ABF25" s="54"/>
      <c r="ABG25" s="54"/>
      <c r="ABH25" s="54"/>
      <c r="ABI25" s="54"/>
      <c r="ABJ25" s="54"/>
      <c r="ABK25" s="54"/>
      <c r="ABL25" s="54"/>
      <c r="ABM25" s="54"/>
      <c r="ABN25" s="54"/>
      <c r="ABO25" s="54"/>
      <c r="ABP25" s="54"/>
      <c r="ABQ25" s="54"/>
      <c r="ABR25" s="54"/>
      <c r="ABS25" s="54"/>
      <c r="ABT25" s="54"/>
      <c r="ABU25" s="54"/>
      <c r="ABV25" s="54"/>
      <c r="ABW25" s="54"/>
      <c r="ABX25" s="54"/>
      <c r="ABY25" s="54"/>
      <c r="ABZ25" s="54"/>
      <c r="ACA25" s="54"/>
      <c r="ACB25" s="54"/>
      <c r="ACC25" s="54"/>
      <c r="ACD25" s="54"/>
      <c r="ACE25" s="54"/>
      <c r="ACF25" s="54"/>
      <c r="ACG25" s="54"/>
      <c r="ACH25" s="54"/>
      <c r="ACI25" s="54"/>
      <c r="ACJ25" s="54"/>
      <c r="ACK25" s="54"/>
      <c r="ACL25" s="54"/>
      <c r="ACM25" s="54"/>
      <c r="ACN25" s="54"/>
      <c r="ACO25" s="54"/>
      <c r="ACP25" s="54"/>
      <c r="ACQ25" s="54"/>
      <c r="ACR25" s="54"/>
      <c r="ACS25" s="54"/>
      <c r="ACT25" s="54"/>
      <c r="ACU25" s="54"/>
      <c r="ACV25" s="54"/>
      <c r="ACW25" s="54"/>
      <c r="ACX25" s="54"/>
      <c r="ACY25" s="54"/>
      <c r="ACZ25" s="54"/>
      <c r="ADA25" s="54"/>
      <c r="ADB25" s="54"/>
      <c r="ADC25" s="54"/>
      <c r="ADD25" s="54"/>
      <c r="ADE25" s="54"/>
      <c r="ADF25" s="54"/>
      <c r="ADG25" s="54"/>
      <c r="ADH25" s="54"/>
      <c r="ADI25" s="54"/>
      <c r="ADJ25" s="54"/>
      <c r="ADK25" s="54"/>
      <c r="ADL25" s="54"/>
      <c r="ADM25" s="54"/>
      <c r="ADN25" s="54"/>
      <c r="ADO25" s="54"/>
      <c r="ADP25" s="54"/>
      <c r="ADQ25" s="54"/>
      <c r="ADR25" s="54"/>
      <c r="ADS25" s="54"/>
      <c r="ADT25" s="54"/>
      <c r="ADU25" s="54"/>
      <c r="ADV25" s="54"/>
      <c r="ADW25" s="54"/>
      <c r="ADX25" s="54"/>
      <c r="ADY25" s="54"/>
      <c r="ADZ25" s="54"/>
      <c r="AEA25" s="54"/>
      <c r="AEB25" s="54"/>
      <c r="AEC25" s="54"/>
      <c r="AED25" s="54"/>
      <c r="AEE25" s="54"/>
      <c r="AEF25" s="54"/>
      <c r="AEG25" s="54"/>
      <c r="AEH25" s="54"/>
      <c r="AEI25" s="54"/>
      <c r="AEJ25" s="54"/>
      <c r="AEK25" s="54"/>
      <c r="AEL25" s="54"/>
      <c r="AEM25" s="54"/>
      <c r="AEN25" s="54"/>
      <c r="AEO25" s="54"/>
      <c r="AEP25" s="54"/>
      <c r="AEQ25" s="54"/>
      <c r="AER25" s="54"/>
      <c r="AES25" s="54"/>
      <c r="AET25" s="54"/>
      <c r="AEU25" s="54"/>
      <c r="AEV25" s="54"/>
      <c r="AEW25" s="54"/>
      <c r="AEX25" s="54"/>
      <c r="AEY25" s="54"/>
      <c r="AEZ25" s="54"/>
      <c r="AFA25" s="54"/>
      <c r="AFB25" s="54"/>
      <c r="AFC25" s="54"/>
      <c r="AFD25" s="54"/>
      <c r="AFE25" s="54"/>
      <c r="AFF25" s="54"/>
      <c r="AFG25" s="54"/>
      <c r="AFH25" s="54"/>
      <c r="AFI25" s="54"/>
      <c r="AFJ25" s="54"/>
      <c r="AFK25" s="54"/>
      <c r="AFL25" s="54"/>
      <c r="AFM25" s="54"/>
      <c r="AFN25" s="54"/>
      <c r="AFO25" s="54"/>
      <c r="AFP25" s="54"/>
      <c r="AFQ25" s="54"/>
      <c r="AFR25" s="54"/>
      <c r="AFS25" s="54"/>
      <c r="AFT25" s="54"/>
      <c r="AFU25" s="54"/>
      <c r="AFV25" s="54"/>
      <c r="AFW25" s="54"/>
      <c r="AFX25" s="54"/>
      <c r="AFY25" s="54"/>
      <c r="AFZ25" s="54"/>
      <c r="AGA25" s="54"/>
      <c r="AGB25" s="54"/>
      <c r="AGC25" s="54"/>
      <c r="AGD25" s="54"/>
      <c r="AGE25" s="54"/>
      <c r="AGF25" s="54"/>
      <c r="AGG25" s="54"/>
      <c r="AGH25" s="54"/>
      <c r="AGI25" s="54"/>
      <c r="AGJ25" s="54"/>
      <c r="AGK25" s="54"/>
      <c r="AGL25" s="54"/>
      <c r="AGM25" s="54"/>
      <c r="AGN25" s="54"/>
      <c r="AGO25" s="54"/>
      <c r="AGP25" s="54"/>
      <c r="AGQ25" s="54"/>
      <c r="AGR25" s="54"/>
      <c r="AGS25" s="54"/>
      <c r="AGT25" s="54"/>
      <c r="AGU25" s="54"/>
      <c r="AGV25" s="54"/>
      <c r="AGW25" s="54"/>
      <c r="AGX25" s="54"/>
      <c r="AGY25" s="54"/>
      <c r="AGZ25" s="54"/>
      <c r="AHA25" s="54"/>
      <c r="AHB25" s="54"/>
      <c r="AHC25" s="54"/>
      <c r="AHD25" s="54"/>
      <c r="AHE25" s="54"/>
      <c r="AHF25" s="54"/>
      <c r="AHG25" s="54"/>
      <c r="AHH25" s="54"/>
      <c r="AHI25" s="54"/>
      <c r="AHJ25" s="54"/>
      <c r="AHK25" s="54"/>
      <c r="AHL25" s="54"/>
      <c r="AHM25" s="54"/>
      <c r="AHN25" s="54"/>
      <c r="AHO25" s="54"/>
      <c r="AHP25" s="54"/>
      <c r="AHQ25" s="54"/>
      <c r="AHR25" s="54"/>
      <c r="AHS25" s="54"/>
      <c r="AHT25" s="54"/>
      <c r="AHU25" s="54"/>
      <c r="AHV25" s="54"/>
      <c r="AHW25" s="54"/>
      <c r="AHX25" s="54"/>
      <c r="AHY25" s="54"/>
      <c r="AHZ25" s="54"/>
      <c r="AIA25" s="54"/>
      <c r="AIB25" s="54"/>
      <c r="AIC25" s="54"/>
      <c r="AID25" s="54"/>
      <c r="AIE25" s="54"/>
      <c r="AIF25" s="54"/>
      <c r="AIG25" s="54"/>
      <c r="AIH25" s="54"/>
      <c r="AII25" s="54"/>
      <c r="AIJ25" s="54"/>
      <c r="AIK25" s="54"/>
      <c r="AIL25" s="54"/>
      <c r="AIM25" s="54"/>
      <c r="AIN25" s="54"/>
      <c r="AIO25" s="54"/>
      <c r="AIP25" s="54"/>
      <c r="AIQ25" s="54"/>
      <c r="AIR25" s="54"/>
      <c r="AIS25" s="54"/>
      <c r="AIT25" s="54"/>
      <c r="AIU25" s="54"/>
      <c r="AIV25" s="54"/>
      <c r="AIW25" s="54"/>
      <c r="AIX25" s="54"/>
      <c r="AIY25" s="54"/>
      <c r="AIZ25" s="54"/>
      <c r="AJA25" s="54"/>
      <c r="AJB25" s="54"/>
      <c r="AJC25" s="54"/>
      <c r="AJD25" s="54"/>
      <c r="AJE25" s="54"/>
      <c r="AJF25" s="54"/>
      <c r="AJG25" s="54"/>
      <c r="AJH25" s="54"/>
      <c r="AJI25" s="54"/>
      <c r="AJJ25" s="54"/>
      <c r="AJK25" s="54"/>
      <c r="AJL25" s="54"/>
      <c r="AJM25" s="54"/>
      <c r="AJN25" s="54"/>
      <c r="AJO25" s="54"/>
      <c r="AJP25" s="54"/>
      <c r="AJQ25" s="54"/>
      <c r="AJR25" s="54"/>
      <c r="AJS25" s="54"/>
      <c r="AJT25" s="54"/>
      <c r="AJU25" s="54"/>
      <c r="AJV25" s="54"/>
      <c r="AJW25" s="54"/>
      <c r="AJX25" s="54"/>
      <c r="AJY25" s="54"/>
      <c r="AJZ25" s="54"/>
      <c r="AKA25" s="54"/>
      <c r="AKB25" s="54"/>
      <c r="AKC25" s="54"/>
      <c r="AKD25" s="54"/>
      <c r="AKE25" s="54"/>
      <c r="AKF25" s="54"/>
      <c r="AKG25" s="54"/>
      <c r="AKH25" s="54"/>
      <c r="AKI25" s="54"/>
      <c r="AKJ25" s="54"/>
      <c r="AKK25" s="54"/>
      <c r="AKL25" s="54"/>
      <c r="AKM25" s="54"/>
      <c r="AKN25" s="54"/>
      <c r="AKO25" s="54"/>
      <c r="AKP25" s="54"/>
      <c r="AKQ25" s="54"/>
      <c r="AKR25" s="54"/>
      <c r="AKS25" s="54"/>
      <c r="AKT25" s="54"/>
      <c r="AKU25" s="54"/>
      <c r="AKV25" s="54"/>
      <c r="AKW25" s="54"/>
      <c r="AKX25" s="54"/>
      <c r="AKY25" s="54"/>
      <c r="AKZ25" s="54"/>
      <c r="ALA25" s="54"/>
      <c r="ALB25" s="54"/>
      <c r="ALC25" s="54"/>
      <c r="ALD25" s="54"/>
      <c r="ALE25" s="54"/>
      <c r="ALF25" s="54"/>
      <c r="ALG25" s="54"/>
      <c r="ALH25" s="54"/>
      <c r="ALI25" s="54"/>
      <c r="ALJ25" s="54"/>
      <c r="ALK25" s="54"/>
      <c r="ALL25" s="54"/>
      <c r="ALM25" s="54"/>
      <c r="ALN25" s="54"/>
      <c r="ALO25" s="54"/>
      <c r="ALP25" s="54"/>
      <c r="ALQ25" s="54"/>
      <c r="ALR25" s="54"/>
      <c r="ALS25" s="54"/>
      <c r="ALT25" s="54"/>
      <c r="ALU25" s="54"/>
      <c r="ALV25" s="54"/>
      <c r="ALW25" s="54"/>
      <c r="ALX25" s="54"/>
      <c r="ALY25" s="54"/>
      <c r="ALZ25" s="54"/>
      <c r="AMA25" s="54"/>
      <c r="AMB25" s="54"/>
      <c r="AMC25" s="54"/>
      <c r="AMD25" s="54"/>
      <c r="AME25" s="54"/>
      <c r="AMF25" s="54"/>
      <c r="AMG25" s="54"/>
      <c r="AMH25" s="54"/>
      <c r="AMI25" s="54"/>
      <c r="AMJ25" s="54"/>
      <c r="AMK25" s="54"/>
      <c r="AML25" s="54"/>
      <c r="AMM25" s="54"/>
      <c r="AMN25" s="54"/>
      <c r="AMO25" s="54"/>
      <c r="AMP25" s="54"/>
      <c r="AMQ25" s="54"/>
      <c r="AMR25" s="54"/>
      <c r="AMS25" s="54"/>
      <c r="AMT25" s="54"/>
      <c r="AMU25" s="54"/>
      <c r="AMV25" s="54"/>
      <c r="AMW25" s="54"/>
      <c r="AMX25" s="54"/>
      <c r="AMY25" s="54"/>
      <c r="AMZ25" s="54"/>
      <c r="ANA25" s="54"/>
      <c r="ANB25" s="54"/>
      <c r="ANC25" s="54"/>
      <c r="AND25" s="54"/>
      <c r="ANE25" s="54"/>
      <c r="ANF25" s="54"/>
    </row>
    <row r="26" spans="1:1046" s="49" customFormat="1" x14ac:dyDescent="0.2">
      <c r="A26" s="15"/>
      <c r="B26" s="15"/>
      <c r="C26" s="15"/>
      <c r="D26" s="15"/>
      <c r="E26" s="15"/>
      <c r="F26" s="15"/>
      <c r="G26" s="15"/>
      <c r="H26" s="15"/>
      <c r="I26" s="60"/>
      <c r="J26" s="60"/>
      <c r="K26" s="60"/>
      <c r="L26" s="15"/>
      <c r="M26" s="47"/>
      <c r="N26" s="33">
        <f>N27+N28</f>
        <v>27433600</v>
      </c>
      <c r="O26" s="33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48"/>
      <c r="AA26" s="47"/>
      <c r="AB26" s="37">
        <f>AB27+AB28</f>
        <v>27314300</v>
      </c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7"/>
      <c r="AP26" s="37">
        <f>AP27+AP28</f>
        <v>1596700</v>
      </c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>
        <f>BB25-BB24*1000</f>
        <v>0</v>
      </c>
      <c r="BC26" s="48">
        <f>BC25-BC24*1000</f>
        <v>0</v>
      </c>
      <c r="BD26" s="48">
        <f>BD25-BD24*1000</f>
        <v>0</v>
      </c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  <c r="IA26" s="48"/>
      <c r="IB26" s="48"/>
      <c r="IC26" s="48"/>
      <c r="ID26" s="48"/>
      <c r="IE26" s="48"/>
      <c r="IF26" s="48"/>
      <c r="IG26" s="48"/>
      <c r="IH26" s="48"/>
      <c r="II26" s="48"/>
      <c r="IJ26" s="48"/>
      <c r="IK26" s="48"/>
      <c r="IL26" s="48"/>
      <c r="IM26" s="48"/>
      <c r="IN26" s="48"/>
      <c r="IO26" s="48"/>
      <c r="IP26" s="48"/>
      <c r="IQ26" s="48"/>
      <c r="IR26" s="48"/>
      <c r="IS26" s="48"/>
      <c r="IT26" s="48"/>
      <c r="IU26" s="48"/>
      <c r="IV26" s="48"/>
      <c r="IW26" s="48"/>
      <c r="IX26" s="48"/>
      <c r="IY26" s="48"/>
      <c r="IZ26" s="48"/>
      <c r="JA26" s="48"/>
      <c r="JB26" s="48"/>
      <c r="JC26" s="48"/>
      <c r="JD26" s="48"/>
      <c r="JE26" s="48"/>
      <c r="JF26" s="48"/>
      <c r="JG26" s="48"/>
      <c r="JH26" s="48"/>
      <c r="JI26" s="48"/>
      <c r="JJ26" s="48"/>
      <c r="JK26" s="48"/>
      <c r="JL26" s="48"/>
      <c r="JM26" s="48"/>
      <c r="JN26" s="48"/>
      <c r="JO26" s="48"/>
      <c r="JP26" s="48"/>
      <c r="JQ26" s="48"/>
      <c r="JR26" s="48"/>
      <c r="JS26" s="48"/>
      <c r="JT26" s="48"/>
      <c r="JU26" s="48"/>
      <c r="JV26" s="48"/>
      <c r="JW26" s="48"/>
      <c r="JX26" s="48"/>
      <c r="JY26" s="48"/>
      <c r="JZ26" s="48"/>
      <c r="KA26" s="48"/>
      <c r="KB26" s="48"/>
      <c r="KC26" s="48"/>
      <c r="KD26" s="48"/>
      <c r="KE26" s="48"/>
      <c r="KF26" s="48"/>
      <c r="KG26" s="48"/>
      <c r="KH26" s="48"/>
      <c r="KI26" s="48"/>
      <c r="KJ26" s="48"/>
      <c r="KK26" s="48"/>
      <c r="KL26" s="48"/>
      <c r="KM26" s="48"/>
      <c r="KN26" s="48"/>
      <c r="KO26" s="48"/>
      <c r="KP26" s="48"/>
      <c r="KQ26" s="48"/>
      <c r="KR26" s="48"/>
      <c r="KS26" s="48"/>
      <c r="KT26" s="48"/>
      <c r="KU26" s="48"/>
      <c r="KV26" s="48"/>
      <c r="KW26" s="48"/>
      <c r="KX26" s="48"/>
      <c r="KY26" s="48"/>
      <c r="KZ26" s="48"/>
      <c r="LA26" s="48"/>
      <c r="LB26" s="48"/>
      <c r="LC26" s="48"/>
      <c r="LD26" s="48"/>
      <c r="LE26" s="48"/>
      <c r="LF26" s="48"/>
      <c r="LG26" s="48"/>
      <c r="LH26" s="48"/>
      <c r="LI26" s="48"/>
      <c r="LJ26" s="48"/>
      <c r="LK26" s="48"/>
      <c r="LL26" s="48"/>
      <c r="LM26" s="48"/>
      <c r="LN26" s="48"/>
      <c r="LO26" s="48"/>
      <c r="LP26" s="48"/>
      <c r="LQ26" s="48"/>
      <c r="LR26" s="48"/>
      <c r="LS26" s="48"/>
      <c r="LT26" s="48"/>
      <c r="LU26" s="48"/>
      <c r="LV26" s="48"/>
      <c r="LW26" s="48"/>
      <c r="LX26" s="48"/>
      <c r="LY26" s="48"/>
      <c r="LZ26" s="48"/>
      <c r="MA26" s="48"/>
      <c r="MB26" s="48"/>
      <c r="MC26" s="48"/>
      <c r="MD26" s="48"/>
      <c r="ME26" s="48"/>
      <c r="MF26" s="48"/>
      <c r="MG26" s="48"/>
      <c r="MH26" s="48"/>
      <c r="MI26" s="48"/>
      <c r="MJ26" s="48"/>
      <c r="MK26" s="48"/>
      <c r="ML26" s="48"/>
      <c r="MM26" s="48"/>
      <c r="MN26" s="48"/>
      <c r="MO26" s="48"/>
      <c r="MP26" s="48"/>
      <c r="MQ26" s="48"/>
      <c r="MR26" s="48"/>
      <c r="MS26" s="48"/>
      <c r="MT26" s="48"/>
      <c r="MU26" s="48"/>
      <c r="MV26" s="48"/>
      <c r="MW26" s="48"/>
      <c r="MX26" s="48"/>
      <c r="MY26" s="48"/>
      <c r="MZ26" s="48"/>
      <c r="NA26" s="48"/>
      <c r="NB26" s="48"/>
      <c r="NC26" s="48"/>
      <c r="ND26" s="48"/>
      <c r="NE26" s="48"/>
      <c r="NF26" s="48"/>
      <c r="NG26" s="48"/>
      <c r="NH26" s="48"/>
      <c r="NI26" s="48"/>
      <c r="NJ26" s="48"/>
      <c r="NK26" s="48"/>
      <c r="NL26" s="48"/>
      <c r="NM26" s="48"/>
      <c r="NN26" s="48"/>
      <c r="NO26" s="48"/>
      <c r="NP26" s="48"/>
      <c r="NQ26" s="48"/>
      <c r="NR26" s="48"/>
      <c r="NS26" s="48"/>
      <c r="NT26" s="48"/>
      <c r="NU26" s="48"/>
      <c r="NV26" s="48"/>
      <c r="NW26" s="48"/>
      <c r="NX26" s="48"/>
      <c r="NY26" s="48"/>
      <c r="NZ26" s="48"/>
      <c r="OA26" s="48"/>
      <c r="OB26" s="48"/>
      <c r="OC26" s="48"/>
      <c r="OD26" s="48"/>
      <c r="OE26" s="48"/>
      <c r="OF26" s="48"/>
      <c r="OG26" s="48"/>
      <c r="OH26" s="48"/>
      <c r="OI26" s="48"/>
      <c r="OJ26" s="48"/>
      <c r="OK26" s="48"/>
      <c r="OL26" s="48"/>
      <c r="OM26" s="48"/>
      <c r="ON26" s="48"/>
      <c r="OO26" s="48"/>
      <c r="OP26" s="48"/>
      <c r="OQ26" s="48"/>
      <c r="OR26" s="48"/>
      <c r="OS26" s="48"/>
      <c r="OT26" s="48"/>
      <c r="OU26" s="48"/>
      <c r="OV26" s="48"/>
      <c r="OW26" s="48"/>
      <c r="OX26" s="48"/>
      <c r="OY26" s="48"/>
      <c r="OZ26" s="48"/>
      <c r="PA26" s="48"/>
      <c r="PB26" s="48"/>
      <c r="PC26" s="48"/>
      <c r="PD26" s="48"/>
      <c r="PE26" s="48"/>
      <c r="PF26" s="48"/>
      <c r="PG26" s="48"/>
      <c r="PH26" s="48"/>
      <c r="PI26" s="48"/>
      <c r="PJ26" s="48"/>
      <c r="PK26" s="48"/>
      <c r="PL26" s="48"/>
      <c r="PM26" s="48"/>
      <c r="PN26" s="48"/>
      <c r="PO26" s="48"/>
      <c r="PP26" s="48"/>
      <c r="PQ26" s="48"/>
      <c r="PR26" s="48"/>
      <c r="PS26" s="48"/>
      <c r="PT26" s="48"/>
      <c r="PU26" s="48"/>
      <c r="PV26" s="48"/>
      <c r="PW26" s="48"/>
      <c r="PX26" s="48"/>
      <c r="PY26" s="48"/>
      <c r="PZ26" s="48"/>
      <c r="QA26" s="48"/>
      <c r="QB26" s="48"/>
      <c r="QC26" s="48"/>
      <c r="QD26" s="48"/>
      <c r="QE26" s="48"/>
      <c r="QF26" s="48"/>
      <c r="QG26" s="48"/>
      <c r="QH26" s="48"/>
      <c r="QI26" s="48"/>
      <c r="QJ26" s="48"/>
      <c r="QK26" s="48"/>
      <c r="QL26" s="48"/>
      <c r="QM26" s="48"/>
      <c r="QN26" s="48"/>
      <c r="QO26" s="48"/>
      <c r="QP26" s="48"/>
      <c r="QQ26" s="48"/>
      <c r="QR26" s="48"/>
      <c r="QS26" s="48"/>
      <c r="QT26" s="48"/>
      <c r="QU26" s="48"/>
      <c r="QV26" s="48"/>
      <c r="QW26" s="48"/>
      <c r="QX26" s="48"/>
      <c r="QY26" s="48"/>
      <c r="QZ26" s="48"/>
      <c r="RA26" s="48"/>
      <c r="RB26" s="48"/>
      <c r="RC26" s="48"/>
      <c r="RD26" s="48"/>
      <c r="RE26" s="48"/>
      <c r="RF26" s="48"/>
      <c r="RG26" s="48"/>
      <c r="RH26" s="48"/>
      <c r="RI26" s="48"/>
      <c r="RJ26" s="48"/>
      <c r="RK26" s="48"/>
      <c r="RL26" s="48"/>
      <c r="RM26" s="48"/>
      <c r="RN26" s="48"/>
      <c r="RO26" s="48"/>
      <c r="RP26" s="48"/>
      <c r="RQ26" s="48"/>
      <c r="RR26" s="48"/>
      <c r="RS26" s="48"/>
      <c r="RT26" s="48"/>
      <c r="RU26" s="48"/>
      <c r="RV26" s="48"/>
      <c r="RW26" s="48"/>
      <c r="RX26" s="48"/>
      <c r="RY26" s="48"/>
      <c r="RZ26" s="48"/>
      <c r="SA26" s="48"/>
      <c r="SB26" s="48"/>
      <c r="SC26" s="48"/>
      <c r="SD26" s="48"/>
      <c r="SE26" s="48"/>
      <c r="SF26" s="48"/>
      <c r="SG26" s="48"/>
      <c r="SH26" s="48"/>
      <c r="SI26" s="48"/>
      <c r="SJ26" s="48"/>
      <c r="SK26" s="48"/>
      <c r="SL26" s="48"/>
      <c r="SM26" s="48"/>
      <c r="SN26" s="48"/>
      <c r="SO26" s="48"/>
      <c r="SP26" s="48"/>
      <c r="SQ26" s="48"/>
      <c r="SR26" s="48"/>
      <c r="SS26" s="48"/>
      <c r="ST26" s="48"/>
      <c r="SU26" s="48"/>
      <c r="SV26" s="48"/>
      <c r="SW26" s="48"/>
      <c r="SX26" s="48"/>
      <c r="SY26" s="48"/>
      <c r="SZ26" s="48"/>
      <c r="TA26" s="48"/>
      <c r="TB26" s="48"/>
      <c r="TC26" s="48"/>
      <c r="TD26" s="48"/>
      <c r="TE26" s="48"/>
      <c r="TF26" s="48"/>
      <c r="TG26" s="48"/>
      <c r="TH26" s="48"/>
      <c r="TI26" s="48"/>
      <c r="TJ26" s="48"/>
      <c r="TK26" s="48"/>
      <c r="TL26" s="48"/>
      <c r="TM26" s="48"/>
      <c r="TN26" s="48"/>
      <c r="TO26" s="48"/>
      <c r="TP26" s="48"/>
      <c r="TQ26" s="48"/>
      <c r="TR26" s="48"/>
      <c r="TS26" s="48"/>
      <c r="TT26" s="48"/>
      <c r="TU26" s="48"/>
      <c r="TV26" s="48"/>
      <c r="TW26" s="48"/>
      <c r="TX26" s="48"/>
      <c r="TY26" s="48"/>
      <c r="TZ26" s="48"/>
      <c r="UA26" s="48"/>
      <c r="UB26" s="48"/>
      <c r="UC26" s="48"/>
      <c r="UD26" s="48"/>
      <c r="UE26" s="48"/>
      <c r="UF26" s="48"/>
      <c r="UG26" s="48"/>
      <c r="UH26" s="48"/>
      <c r="UI26" s="48"/>
      <c r="UJ26" s="48"/>
      <c r="UK26" s="48"/>
      <c r="UL26" s="48"/>
      <c r="UM26" s="48"/>
      <c r="UN26" s="48"/>
      <c r="UO26" s="48"/>
      <c r="UP26" s="48"/>
      <c r="UQ26" s="48"/>
      <c r="UR26" s="48"/>
      <c r="US26" s="48"/>
      <c r="UT26" s="48"/>
      <c r="UU26" s="48"/>
      <c r="UV26" s="48"/>
      <c r="UW26" s="48"/>
      <c r="UX26" s="48"/>
      <c r="UY26" s="48"/>
      <c r="UZ26" s="48"/>
      <c r="VA26" s="48"/>
      <c r="VB26" s="48"/>
      <c r="VC26" s="48"/>
      <c r="VD26" s="48"/>
      <c r="VE26" s="48"/>
      <c r="VF26" s="48"/>
      <c r="VG26" s="48"/>
      <c r="VH26" s="48"/>
      <c r="VI26" s="48"/>
      <c r="VJ26" s="48"/>
      <c r="VK26" s="48"/>
      <c r="VL26" s="48"/>
      <c r="VM26" s="48"/>
      <c r="VN26" s="48"/>
      <c r="VO26" s="48"/>
      <c r="VP26" s="48"/>
      <c r="VQ26" s="48"/>
      <c r="VR26" s="48"/>
      <c r="VS26" s="48"/>
      <c r="VT26" s="48"/>
      <c r="VU26" s="48"/>
      <c r="VV26" s="48"/>
      <c r="VW26" s="48"/>
      <c r="VX26" s="48"/>
      <c r="VY26" s="48"/>
      <c r="VZ26" s="48"/>
      <c r="WA26" s="48"/>
      <c r="WB26" s="48"/>
      <c r="WC26" s="48"/>
      <c r="WD26" s="48"/>
      <c r="WE26" s="48"/>
      <c r="WF26" s="48"/>
      <c r="WG26" s="48"/>
      <c r="WH26" s="48"/>
      <c r="WI26" s="48"/>
      <c r="WJ26" s="48"/>
      <c r="WK26" s="48"/>
      <c r="WL26" s="48"/>
      <c r="WM26" s="48"/>
      <c r="WN26" s="48"/>
      <c r="WO26" s="48"/>
      <c r="WP26" s="48"/>
      <c r="WQ26" s="48"/>
      <c r="WR26" s="48"/>
      <c r="WS26" s="48"/>
      <c r="WT26" s="48"/>
      <c r="WU26" s="48"/>
      <c r="WV26" s="48"/>
      <c r="WW26" s="48"/>
      <c r="WX26" s="48"/>
      <c r="WY26" s="48"/>
      <c r="WZ26" s="48"/>
      <c r="XA26" s="48"/>
      <c r="XB26" s="48"/>
      <c r="XC26" s="48"/>
      <c r="XD26" s="48"/>
      <c r="XE26" s="48"/>
      <c r="XF26" s="48"/>
      <c r="XG26" s="48"/>
      <c r="XH26" s="48"/>
      <c r="XI26" s="48"/>
      <c r="XJ26" s="48"/>
      <c r="XK26" s="48"/>
      <c r="XL26" s="48"/>
      <c r="XM26" s="48"/>
      <c r="XN26" s="48"/>
      <c r="XO26" s="48"/>
      <c r="XP26" s="48"/>
      <c r="XQ26" s="48"/>
      <c r="XR26" s="48"/>
      <c r="XS26" s="48"/>
      <c r="XT26" s="48"/>
      <c r="XU26" s="48"/>
      <c r="XV26" s="48"/>
      <c r="XW26" s="48"/>
      <c r="XX26" s="48"/>
      <c r="XY26" s="48"/>
      <c r="XZ26" s="48"/>
      <c r="YA26" s="48"/>
      <c r="YB26" s="48"/>
      <c r="YC26" s="48"/>
      <c r="YD26" s="48"/>
      <c r="YE26" s="48"/>
      <c r="YF26" s="48"/>
      <c r="YG26" s="48"/>
      <c r="YH26" s="48"/>
      <c r="YI26" s="48"/>
      <c r="YJ26" s="48"/>
      <c r="YK26" s="48"/>
      <c r="YL26" s="48"/>
      <c r="YM26" s="48"/>
      <c r="YN26" s="48"/>
      <c r="YO26" s="48"/>
      <c r="YP26" s="48"/>
      <c r="YQ26" s="48"/>
      <c r="YR26" s="48"/>
      <c r="YS26" s="48"/>
      <c r="YT26" s="48"/>
      <c r="YU26" s="48"/>
      <c r="YV26" s="48"/>
      <c r="YW26" s="48"/>
      <c r="YX26" s="48"/>
      <c r="YY26" s="48"/>
      <c r="YZ26" s="48"/>
      <c r="ZA26" s="48"/>
      <c r="ZB26" s="48"/>
      <c r="ZC26" s="48"/>
      <c r="ZD26" s="48"/>
      <c r="ZE26" s="48"/>
      <c r="ZF26" s="48"/>
      <c r="ZG26" s="48"/>
      <c r="ZH26" s="48"/>
      <c r="ZI26" s="48"/>
      <c r="ZJ26" s="48"/>
      <c r="ZK26" s="48"/>
      <c r="ZL26" s="48"/>
      <c r="ZM26" s="48"/>
      <c r="ZN26" s="48"/>
      <c r="ZO26" s="48"/>
      <c r="ZP26" s="48"/>
      <c r="ZQ26" s="48"/>
      <c r="ZR26" s="48"/>
      <c r="ZS26" s="48"/>
      <c r="ZT26" s="48"/>
      <c r="ZU26" s="48"/>
      <c r="ZV26" s="48"/>
      <c r="ZW26" s="48"/>
      <c r="ZX26" s="48"/>
      <c r="ZY26" s="48"/>
      <c r="ZZ26" s="48"/>
      <c r="AAA26" s="48"/>
      <c r="AAB26" s="48"/>
      <c r="AAC26" s="48"/>
      <c r="AAD26" s="48"/>
      <c r="AAE26" s="48"/>
      <c r="AAF26" s="48"/>
      <c r="AAG26" s="48"/>
      <c r="AAH26" s="48"/>
      <c r="AAI26" s="48"/>
      <c r="AAJ26" s="48"/>
      <c r="AAK26" s="48"/>
      <c r="AAL26" s="48"/>
      <c r="AAM26" s="48"/>
      <c r="AAN26" s="48"/>
      <c r="AAO26" s="48"/>
      <c r="AAP26" s="48"/>
      <c r="AAQ26" s="48"/>
      <c r="AAR26" s="48"/>
      <c r="AAS26" s="48"/>
      <c r="AAT26" s="48"/>
      <c r="AAU26" s="48"/>
      <c r="AAV26" s="48"/>
      <c r="AAW26" s="48"/>
      <c r="AAX26" s="48"/>
      <c r="AAY26" s="48"/>
      <c r="AAZ26" s="48"/>
      <c r="ABA26" s="48"/>
      <c r="ABB26" s="48"/>
      <c r="ABC26" s="48"/>
      <c r="ABD26" s="48"/>
      <c r="ABE26" s="48"/>
      <c r="ABF26" s="48"/>
      <c r="ABG26" s="48"/>
      <c r="ABH26" s="48"/>
      <c r="ABI26" s="48"/>
      <c r="ABJ26" s="48"/>
      <c r="ABK26" s="48"/>
      <c r="ABL26" s="48"/>
      <c r="ABM26" s="48"/>
      <c r="ABN26" s="48"/>
      <c r="ABO26" s="48"/>
      <c r="ABP26" s="48"/>
      <c r="ABQ26" s="48"/>
      <c r="ABR26" s="48"/>
      <c r="ABS26" s="48"/>
      <c r="ABT26" s="48"/>
      <c r="ABU26" s="48"/>
      <c r="ABV26" s="48"/>
      <c r="ABW26" s="48"/>
      <c r="ABX26" s="48"/>
      <c r="ABY26" s="48"/>
      <c r="ABZ26" s="48"/>
      <c r="ACA26" s="48"/>
      <c r="ACB26" s="48"/>
      <c r="ACC26" s="48"/>
      <c r="ACD26" s="48"/>
      <c r="ACE26" s="48"/>
      <c r="ACF26" s="48"/>
      <c r="ACG26" s="48"/>
      <c r="ACH26" s="48"/>
      <c r="ACI26" s="48"/>
      <c r="ACJ26" s="48"/>
      <c r="ACK26" s="48"/>
      <c r="ACL26" s="48"/>
      <c r="ACM26" s="48"/>
      <c r="ACN26" s="48"/>
      <c r="ACO26" s="48"/>
      <c r="ACP26" s="48"/>
      <c r="ACQ26" s="48"/>
      <c r="ACR26" s="48"/>
      <c r="ACS26" s="48"/>
      <c r="ACT26" s="48"/>
      <c r="ACU26" s="48"/>
      <c r="ACV26" s="48"/>
      <c r="ACW26" s="48"/>
      <c r="ACX26" s="48"/>
      <c r="ACY26" s="48"/>
      <c r="ACZ26" s="48"/>
      <c r="ADA26" s="48"/>
      <c r="ADB26" s="48"/>
      <c r="ADC26" s="48"/>
      <c r="ADD26" s="48"/>
      <c r="ADE26" s="48"/>
      <c r="ADF26" s="48"/>
      <c r="ADG26" s="48"/>
      <c r="ADH26" s="48"/>
      <c r="ADI26" s="48"/>
      <c r="ADJ26" s="48"/>
      <c r="ADK26" s="48"/>
      <c r="ADL26" s="48"/>
      <c r="ADM26" s="48"/>
      <c r="ADN26" s="48"/>
      <c r="ADO26" s="48"/>
      <c r="ADP26" s="48"/>
      <c r="ADQ26" s="48"/>
      <c r="ADR26" s="48"/>
      <c r="ADS26" s="48"/>
      <c r="ADT26" s="48"/>
      <c r="ADU26" s="48"/>
      <c r="ADV26" s="48"/>
      <c r="ADW26" s="48"/>
      <c r="ADX26" s="48"/>
      <c r="ADY26" s="48"/>
      <c r="ADZ26" s="48"/>
      <c r="AEA26" s="48"/>
      <c r="AEB26" s="48"/>
      <c r="AEC26" s="48"/>
      <c r="AED26" s="48"/>
      <c r="AEE26" s="48"/>
      <c r="AEF26" s="48"/>
      <c r="AEG26" s="48"/>
      <c r="AEH26" s="48"/>
      <c r="AEI26" s="48"/>
      <c r="AEJ26" s="48"/>
      <c r="AEK26" s="48"/>
      <c r="AEL26" s="48"/>
      <c r="AEM26" s="48"/>
      <c r="AEN26" s="48"/>
      <c r="AEO26" s="48"/>
      <c r="AEP26" s="48"/>
      <c r="AEQ26" s="48"/>
      <c r="AER26" s="48"/>
      <c r="AES26" s="48"/>
      <c r="AET26" s="48"/>
      <c r="AEU26" s="48"/>
      <c r="AEV26" s="48"/>
      <c r="AEW26" s="48"/>
      <c r="AEX26" s="48"/>
      <c r="AEY26" s="48"/>
      <c r="AEZ26" s="48"/>
      <c r="AFA26" s="48"/>
      <c r="AFB26" s="48"/>
      <c r="AFC26" s="48"/>
      <c r="AFD26" s="48"/>
      <c r="AFE26" s="48"/>
      <c r="AFF26" s="48"/>
      <c r="AFG26" s="48"/>
      <c r="AFH26" s="48"/>
      <c r="AFI26" s="48"/>
      <c r="AFJ26" s="48"/>
      <c r="AFK26" s="48"/>
      <c r="AFL26" s="48"/>
      <c r="AFM26" s="48"/>
      <c r="AFN26" s="48"/>
      <c r="AFO26" s="48"/>
      <c r="AFP26" s="48"/>
      <c r="AFQ26" s="48"/>
      <c r="AFR26" s="48"/>
      <c r="AFS26" s="48"/>
      <c r="AFT26" s="48"/>
      <c r="AFU26" s="48"/>
      <c r="AFV26" s="48"/>
      <c r="AFW26" s="48"/>
      <c r="AFX26" s="48"/>
      <c r="AFY26" s="48"/>
      <c r="AFZ26" s="48"/>
      <c r="AGA26" s="48"/>
      <c r="AGB26" s="48"/>
      <c r="AGC26" s="48"/>
      <c r="AGD26" s="48"/>
      <c r="AGE26" s="48"/>
      <c r="AGF26" s="48"/>
      <c r="AGG26" s="48"/>
      <c r="AGH26" s="48"/>
      <c r="AGI26" s="48"/>
      <c r="AGJ26" s="48"/>
      <c r="AGK26" s="48"/>
      <c r="AGL26" s="48"/>
      <c r="AGM26" s="48"/>
      <c r="AGN26" s="48"/>
      <c r="AGO26" s="48"/>
      <c r="AGP26" s="48"/>
      <c r="AGQ26" s="48"/>
      <c r="AGR26" s="48"/>
      <c r="AGS26" s="48"/>
      <c r="AGT26" s="48"/>
      <c r="AGU26" s="48"/>
      <c r="AGV26" s="48"/>
      <c r="AGW26" s="48"/>
      <c r="AGX26" s="48"/>
      <c r="AGY26" s="48"/>
      <c r="AGZ26" s="48"/>
      <c r="AHA26" s="48"/>
      <c r="AHB26" s="48"/>
      <c r="AHC26" s="48"/>
      <c r="AHD26" s="48"/>
      <c r="AHE26" s="48"/>
      <c r="AHF26" s="48"/>
      <c r="AHG26" s="48"/>
      <c r="AHH26" s="48"/>
      <c r="AHI26" s="48"/>
      <c r="AHJ26" s="48"/>
      <c r="AHK26" s="48"/>
      <c r="AHL26" s="48"/>
      <c r="AHM26" s="48"/>
      <c r="AHN26" s="48"/>
      <c r="AHO26" s="48"/>
      <c r="AHP26" s="48"/>
      <c r="AHQ26" s="48"/>
      <c r="AHR26" s="48"/>
      <c r="AHS26" s="48"/>
      <c r="AHT26" s="48"/>
      <c r="AHU26" s="48"/>
      <c r="AHV26" s="48"/>
      <c r="AHW26" s="48"/>
      <c r="AHX26" s="48"/>
      <c r="AHY26" s="48"/>
      <c r="AHZ26" s="48"/>
      <c r="AIA26" s="48"/>
      <c r="AIB26" s="48"/>
      <c r="AIC26" s="48"/>
      <c r="AID26" s="48"/>
      <c r="AIE26" s="48"/>
      <c r="AIF26" s="48"/>
      <c r="AIG26" s="48"/>
      <c r="AIH26" s="48"/>
      <c r="AII26" s="48"/>
      <c r="AIJ26" s="48"/>
      <c r="AIK26" s="48"/>
      <c r="AIL26" s="48"/>
      <c r="AIM26" s="48"/>
      <c r="AIN26" s="48"/>
      <c r="AIO26" s="48"/>
      <c r="AIP26" s="48"/>
      <c r="AIQ26" s="48"/>
      <c r="AIR26" s="48"/>
      <c r="AIS26" s="48"/>
      <c r="AIT26" s="48"/>
      <c r="AIU26" s="48"/>
      <c r="AIV26" s="48"/>
      <c r="AIW26" s="48"/>
      <c r="AIX26" s="48"/>
      <c r="AIY26" s="48"/>
      <c r="AIZ26" s="48"/>
      <c r="AJA26" s="48"/>
      <c r="AJB26" s="48"/>
      <c r="AJC26" s="48"/>
      <c r="AJD26" s="48"/>
      <c r="AJE26" s="48"/>
      <c r="AJF26" s="48"/>
      <c r="AJG26" s="48"/>
      <c r="AJH26" s="48"/>
      <c r="AJI26" s="48"/>
      <c r="AJJ26" s="48"/>
      <c r="AJK26" s="48"/>
      <c r="AJL26" s="48"/>
      <c r="AJM26" s="48"/>
      <c r="AJN26" s="48"/>
      <c r="AJO26" s="48"/>
      <c r="AJP26" s="48"/>
      <c r="AJQ26" s="48"/>
      <c r="AJR26" s="48"/>
      <c r="AJS26" s="48"/>
      <c r="AJT26" s="48"/>
      <c r="AJU26" s="48"/>
      <c r="AJV26" s="48"/>
      <c r="AJW26" s="48"/>
      <c r="AJX26" s="48"/>
      <c r="AJY26" s="48"/>
      <c r="AJZ26" s="48"/>
      <c r="AKA26" s="48"/>
      <c r="AKB26" s="48"/>
      <c r="AKC26" s="48"/>
      <c r="AKD26" s="48"/>
      <c r="AKE26" s="48"/>
      <c r="AKF26" s="48"/>
      <c r="AKG26" s="48"/>
      <c r="AKH26" s="48"/>
      <c r="AKI26" s="48"/>
      <c r="AKJ26" s="48"/>
      <c r="AKK26" s="48"/>
      <c r="AKL26" s="48"/>
      <c r="AKM26" s="48"/>
      <c r="AKN26" s="48"/>
      <c r="AKO26" s="48"/>
      <c r="AKP26" s="48"/>
      <c r="AKQ26" s="48"/>
      <c r="AKR26" s="48"/>
      <c r="AKS26" s="48"/>
      <c r="AKT26" s="48"/>
      <c r="AKU26" s="48"/>
      <c r="AKV26" s="48"/>
      <c r="AKW26" s="48"/>
      <c r="AKX26" s="48"/>
      <c r="AKY26" s="48"/>
      <c r="AKZ26" s="48"/>
      <c r="ALA26" s="48"/>
      <c r="ALB26" s="48"/>
      <c r="ALC26" s="48"/>
      <c r="ALD26" s="48"/>
      <c r="ALE26" s="48"/>
      <c r="ALF26" s="48"/>
      <c r="ALG26" s="48"/>
      <c r="ALH26" s="48"/>
      <c r="ALI26" s="48"/>
      <c r="ALJ26" s="48"/>
      <c r="ALK26" s="48"/>
      <c r="ALL26" s="48"/>
      <c r="ALM26" s="48"/>
      <c r="ALN26" s="48"/>
      <c r="ALO26" s="48"/>
      <c r="ALP26" s="48"/>
      <c r="ALQ26" s="48"/>
      <c r="ALR26" s="48"/>
      <c r="ALS26" s="48"/>
      <c r="ALT26" s="48"/>
      <c r="ALU26" s="48"/>
      <c r="ALV26" s="48"/>
      <c r="ALW26" s="48"/>
      <c r="ALX26" s="48"/>
      <c r="ALY26" s="48"/>
      <c r="ALZ26" s="48"/>
      <c r="AMA26" s="48"/>
      <c r="AMB26" s="48"/>
      <c r="AMC26" s="48"/>
      <c r="AMD26" s="48"/>
      <c r="AME26" s="48"/>
      <c r="AMF26" s="48"/>
      <c r="AMG26" s="48"/>
      <c r="AMH26" s="48"/>
      <c r="AMI26" s="48"/>
      <c r="AMJ26" s="48"/>
      <c r="AMK26" s="48"/>
      <c r="AML26" s="48"/>
      <c r="AMM26" s="48"/>
      <c r="AMN26" s="48"/>
      <c r="AMO26" s="48"/>
      <c r="AMP26" s="48"/>
      <c r="AMQ26" s="48"/>
      <c r="AMR26" s="48"/>
      <c r="AMS26" s="48"/>
      <c r="AMT26" s="48"/>
      <c r="AMU26" s="48"/>
      <c r="AMV26" s="48"/>
      <c r="AMW26" s="48"/>
      <c r="AMX26" s="48"/>
      <c r="AMY26" s="48"/>
      <c r="AMZ26" s="48"/>
      <c r="ANA26" s="48"/>
      <c r="ANB26" s="48"/>
      <c r="ANC26" s="48"/>
      <c r="AND26" s="48"/>
      <c r="ANE26" s="48"/>
      <c r="ANF26" s="48"/>
    </row>
    <row r="27" spans="1:1046" s="49" customFormat="1" x14ac:dyDescent="0.2">
      <c r="A27" s="15"/>
      <c r="B27" s="15"/>
      <c r="C27" s="15"/>
      <c r="D27" s="15"/>
      <c r="E27" s="15"/>
      <c r="F27" s="15"/>
      <c r="G27" s="15"/>
      <c r="H27" s="15"/>
      <c r="I27" s="60"/>
      <c r="J27" s="60"/>
      <c r="K27" s="60"/>
      <c r="L27" s="15"/>
      <c r="M27" s="33">
        <f>N27+N28</f>
        <v>27433600</v>
      </c>
      <c r="N27" s="46">
        <f>26223800</f>
        <v>26223800</v>
      </c>
      <c r="O27" s="46" t="s">
        <v>30</v>
      </c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48"/>
      <c r="AA27" s="48">
        <f>AB27+AB28</f>
        <v>27314300</v>
      </c>
      <c r="AB27" s="37">
        <f>26223800</f>
        <v>26223800</v>
      </c>
      <c r="AC27" s="48" t="s">
        <v>30</v>
      </c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>
        <f>AP27+AP28</f>
        <v>1596700</v>
      </c>
      <c r="AP27" s="37">
        <v>526900</v>
      </c>
      <c r="AQ27" s="48" t="s">
        <v>30</v>
      </c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  <c r="IA27" s="48"/>
      <c r="IB27" s="48"/>
      <c r="IC27" s="48"/>
      <c r="ID27" s="48"/>
      <c r="IE27" s="48"/>
      <c r="IF27" s="48"/>
      <c r="IG27" s="48"/>
      <c r="IH27" s="48"/>
      <c r="II27" s="48"/>
      <c r="IJ27" s="48"/>
      <c r="IK27" s="48"/>
      <c r="IL27" s="48"/>
      <c r="IM27" s="48"/>
      <c r="IN27" s="48"/>
      <c r="IO27" s="48"/>
      <c r="IP27" s="48"/>
      <c r="IQ27" s="48"/>
      <c r="IR27" s="48"/>
      <c r="IS27" s="48"/>
      <c r="IT27" s="48"/>
      <c r="IU27" s="48"/>
      <c r="IV27" s="48"/>
      <c r="IW27" s="48"/>
      <c r="IX27" s="48"/>
      <c r="IY27" s="48"/>
      <c r="IZ27" s="48"/>
      <c r="JA27" s="48"/>
      <c r="JB27" s="48"/>
      <c r="JC27" s="48"/>
      <c r="JD27" s="48"/>
      <c r="JE27" s="48"/>
      <c r="JF27" s="48"/>
      <c r="JG27" s="48"/>
      <c r="JH27" s="48"/>
      <c r="JI27" s="48"/>
      <c r="JJ27" s="48"/>
      <c r="JK27" s="48"/>
      <c r="JL27" s="48"/>
      <c r="JM27" s="48"/>
      <c r="JN27" s="48"/>
      <c r="JO27" s="48"/>
      <c r="JP27" s="48"/>
      <c r="JQ27" s="48"/>
      <c r="JR27" s="48"/>
      <c r="JS27" s="48"/>
      <c r="JT27" s="48"/>
      <c r="JU27" s="48"/>
      <c r="JV27" s="48"/>
      <c r="JW27" s="48"/>
      <c r="JX27" s="48"/>
      <c r="JY27" s="48"/>
      <c r="JZ27" s="48"/>
      <c r="KA27" s="48"/>
      <c r="KB27" s="48"/>
      <c r="KC27" s="48"/>
      <c r="KD27" s="48"/>
      <c r="KE27" s="48"/>
      <c r="KF27" s="48"/>
      <c r="KG27" s="48"/>
      <c r="KH27" s="48"/>
      <c r="KI27" s="48"/>
      <c r="KJ27" s="48"/>
      <c r="KK27" s="48"/>
      <c r="KL27" s="48"/>
      <c r="KM27" s="48"/>
      <c r="KN27" s="48"/>
      <c r="KO27" s="48"/>
      <c r="KP27" s="48"/>
      <c r="KQ27" s="48"/>
      <c r="KR27" s="48"/>
      <c r="KS27" s="48"/>
      <c r="KT27" s="48"/>
      <c r="KU27" s="48"/>
      <c r="KV27" s="48"/>
      <c r="KW27" s="48"/>
      <c r="KX27" s="48"/>
      <c r="KY27" s="48"/>
      <c r="KZ27" s="48"/>
      <c r="LA27" s="48"/>
      <c r="LB27" s="48"/>
      <c r="LC27" s="48"/>
      <c r="LD27" s="48"/>
      <c r="LE27" s="48"/>
      <c r="LF27" s="48"/>
      <c r="LG27" s="48"/>
      <c r="LH27" s="48"/>
      <c r="LI27" s="48"/>
      <c r="LJ27" s="48"/>
      <c r="LK27" s="48"/>
      <c r="LL27" s="48"/>
      <c r="LM27" s="48"/>
      <c r="LN27" s="48"/>
      <c r="LO27" s="48"/>
      <c r="LP27" s="48"/>
      <c r="LQ27" s="48"/>
      <c r="LR27" s="48"/>
      <c r="LS27" s="48"/>
      <c r="LT27" s="48"/>
      <c r="LU27" s="48"/>
      <c r="LV27" s="48"/>
      <c r="LW27" s="48"/>
      <c r="LX27" s="48"/>
      <c r="LY27" s="48"/>
      <c r="LZ27" s="48"/>
      <c r="MA27" s="48"/>
      <c r="MB27" s="48"/>
      <c r="MC27" s="48"/>
      <c r="MD27" s="48"/>
      <c r="ME27" s="48"/>
      <c r="MF27" s="48"/>
      <c r="MG27" s="48"/>
      <c r="MH27" s="48"/>
      <c r="MI27" s="48"/>
      <c r="MJ27" s="48"/>
      <c r="MK27" s="48"/>
      <c r="ML27" s="48"/>
      <c r="MM27" s="48"/>
      <c r="MN27" s="48"/>
      <c r="MO27" s="48"/>
      <c r="MP27" s="48"/>
      <c r="MQ27" s="48"/>
      <c r="MR27" s="48"/>
      <c r="MS27" s="48"/>
      <c r="MT27" s="48"/>
      <c r="MU27" s="48"/>
      <c r="MV27" s="48"/>
      <c r="MW27" s="48"/>
      <c r="MX27" s="48"/>
      <c r="MY27" s="48"/>
      <c r="MZ27" s="48"/>
      <c r="NA27" s="48"/>
      <c r="NB27" s="48"/>
      <c r="NC27" s="48"/>
      <c r="ND27" s="48"/>
      <c r="NE27" s="48"/>
      <c r="NF27" s="48"/>
      <c r="NG27" s="48"/>
      <c r="NH27" s="48"/>
      <c r="NI27" s="48"/>
      <c r="NJ27" s="48"/>
      <c r="NK27" s="48"/>
      <c r="NL27" s="48"/>
      <c r="NM27" s="48"/>
      <c r="NN27" s="48"/>
      <c r="NO27" s="48"/>
      <c r="NP27" s="48"/>
      <c r="NQ27" s="48"/>
      <c r="NR27" s="48"/>
      <c r="NS27" s="48"/>
      <c r="NT27" s="48"/>
      <c r="NU27" s="48"/>
      <c r="NV27" s="48"/>
      <c r="NW27" s="48"/>
      <c r="NX27" s="48"/>
      <c r="NY27" s="48"/>
      <c r="NZ27" s="48"/>
      <c r="OA27" s="48"/>
      <c r="OB27" s="48"/>
      <c r="OC27" s="48"/>
      <c r="OD27" s="48"/>
      <c r="OE27" s="48"/>
      <c r="OF27" s="48"/>
      <c r="OG27" s="48"/>
      <c r="OH27" s="48"/>
      <c r="OI27" s="48"/>
      <c r="OJ27" s="48"/>
      <c r="OK27" s="48"/>
      <c r="OL27" s="48"/>
      <c r="OM27" s="48"/>
      <c r="ON27" s="48"/>
      <c r="OO27" s="48"/>
      <c r="OP27" s="48"/>
      <c r="OQ27" s="48"/>
      <c r="OR27" s="48"/>
      <c r="OS27" s="48"/>
      <c r="OT27" s="48"/>
      <c r="OU27" s="48"/>
      <c r="OV27" s="48"/>
      <c r="OW27" s="48"/>
      <c r="OX27" s="48"/>
      <c r="OY27" s="48"/>
      <c r="OZ27" s="48"/>
      <c r="PA27" s="48"/>
      <c r="PB27" s="48"/>
      <c r="PC27" s="48"/>
      <c r="PD27" s="48"/>
      <c r="PE27" s="48"/>
      <c r="PF27" s="48"/>
      <c r="PG27" s="48"/>
      <c r="PH27" s="48"/>
      <c r="PI27" s="48"/>
      <c r="PJ27" s="48"/>
      <c r="PK27" s="48"/>
      <c r="PL27" s="48"/>
      <c r="PM27" s="48"/>
      <c r="PN27" s="48"/>
      <c r="PO27" s="48"/>
      <c r="PP27" s="48"/>
      <c r="PQ27" s="48"/>
      <c r="PR27" s="48"/>
      <c r="PS27" s="48"/>
      <c r="PT27" s="48"/>
      <c r="PU27" s="48"/>
      <c r="PV27" s="48"/>
      <c r="PW27" s="48"/>
      <c r="PX27" s="48"/>
      <c r="PY27" s="48"/>
      <c r="PZ27" s="48"/>
      <c r="QA27" s="48"/>
      <c r="QB27" s="48"/>
      <c r="QC27" s="48"/>
      <c r="QD27" s="48"/>
      <c r="QE27" s="48"/>
      <c r="QF27" s="48"/>
      <c r="QG27" s="48"/>
      <c r="QH27" s="48"/>
      <c r="QI27" s="48"/>
      <c r="QJ27" s="48"/>
      <c r="QK27" s="48"/>
      <c r="QL27" s="48"/>
      <c r="QM27" s="48"/>
      <c r="QN27" s="48"/>
      <c r="QO27" s="48"/>
      <c r="QP27" s="48"/>
      <c r="QQ27" s="48"/>
      <c r="QR27" s="48"/>
      <c r="QS27" s="48"/>
      <c r="QT27" s="48"/>
      <c r="QU27" s="48"/>
      <c r="QV27" s="48"/>
      <c r="QW27" s="48"/>
      <c r="QX27" s="48"/>
      <c r="QY27" s="48"/>
      <c r="QZ27" s="48"/>
      <c r="RA27" s="48"/>
      <c r="RB27" s="48"/>
      <c r="RC27" s="48"/>
      <c r="RD27" s="48"/>
      <c r="RE27" s="48"/>
      <c r="RF27" s="48"/>
      <c r="RG27" s="48"/>
      <c r="RH27" s="48"/>
      <c r="RI27" s="48"/>
      <c r="RJ27" s="48"/>
      <c r="RK27" s="48"/>
      <c r="RL27" s="48"/>
      <c r="RM27" s="48"/>
      <c r="RN27" s="48"/>
      <c r="RO27" s="48"/>
      <c r="RP27" s="48"/>
      <c r="RQ27" s="48"/>
      <c r="RR27" s="48"/>
      <c r="RS27" s="48"/>
      <c r="RT27" s="48"/>
      <c r="RU27" s="48"/>
      <c r="RV27" s="48"/>
      <c r="RW27" s="48"/>
      <c r="RX27" s="48"/>
      <c r="RY27" s="48"/>
      <c r="RZ27" s="48"/>
      <c r="SA27" s="48"/>
      <c r="SB27" s="48"/>
      <c r="SC27" s="48"/>
      <c r="SD27" s="48"/>
      <c r="SE27" s="48"/>
      <c r="SF27" s="48"/>
      <c r="SG27" s="48"/>
      <c r="SH27" s="48"/>
      <c r="SI27" s="48"/>
      <c r="SJ27" s="48"/>
      <c r="SK27" s="48"/>
      <c r="SL27" s="48"/>
      <c r="SM27" s="48"/>
      <c r="SN27" s="48"/>
      <c r="SO27" s="48"/>
      <c r="SP27" s="48"/>
      <c r="SQ27" s="48"/>
      <c r="SR27" s="48"/>
      <c r="SS27" s="48"/>
      <c r="ST27" s="48"/>
      <c r="SU27" s="48"/>
      <c r="SV27" s="48"/>
      <c r="SW27" s="48"/>
      <c r="SX27" s="48"/>
      <c r="SY27" s="48"/>
      <c r="SZ27" s="48"/>
      <c r="TA27" s="48"/>
      <c r="TB27" s="48"/>
      <c r="TC27" s="48"/>
      <c r="TD27" s="48"/>
      <c r="TE27" s="48"/>
      <c r="TF27" s="48"/>
      <c r="TG27" s="48"/>
      <c r="TH27" s="48"/>
      <c r="TI27" s="48"/>
      <c r="TJ27" s="48"/>
      <c r="TK27" s="48"/>
      <c r="TL27" s="48"/>
      <c r="TM27" s="48"/>
      <c r="TN27" s="48"/>
      <c r="TO27" s="48"/>
      <c r="TP27" s="48"/>
      <c r="TQ27" s="48"/>
      <c r="TR27" s="48"/>
      <c r="TS27" s="48"/>
      <c r="TT27" s="48"/>
      <c r="TU27" s="48"/>
      <c r="TV27" s="48"/>
      <c r="TW27" s="48"/>
      <c r="TX27" s="48"/>
      <c r="TY27" s="48"/>
      <c r="TZ27" s="48"/>
      <c r="UA27" s="48"/>
      <c r="UB27" s="48"/>
      <c r="UC27" s="48"/>
      <c r="UD27" s="48"/>
      <c r="UE27" s="48"/>
      <c r="UF27" s="48"/>
      <c r="UG27" s="48"/>
      <c r="UH27" s="48"/>
      <c r="UI27" s="48"/>
      <c r="UJ27" s="48"/>
      <c r="UK27" s="48"/>
      <c r="UL27" s="48"/>
      <c r="UM27" s="48"/>
      <c r="UN27" s="48"/>
      <c r="UO27" s="48"/>
      <c r="UP27" s="48"/>
      <c r="UQ27" s="48"/>
      <c r="UR27" s="48"/>
      <c r="US27" s="48"/>
      <c r="UT27" s="48"/>
      <c r="UU27" s="48"/>
      <c r="UV27" s="48"/>
      <c r="UW27" s="48"/>
      <c r="UX27" s="48"/>
      <c r="UY27" s="48"/>
      <c r="UZ27" s="48"/>
      <c r="VA27" s="48"/>
      <c r="VB27" s="48"/>
      <c r="VC27" s="48"/>
      <c r="VD27" s="48"/>
      <c r="VE27" s="48"/>
      <c r="VF27" s="48"/>
      <c r="VG27" s="48"/>
      <c r="VH27" s="48"/>
      <c r="VI27" s="48"/>
      <c r="VJ27" s="48"/>
      <c r="VK27" s="48"/>
      <c r="VL27" s="48"/>
      <c r="VM27" s="48"/>
      <c r="VN27" s="48"/>
      <c r="VO27" s="48"/>
      <c r="VP27" s="48"/>
      <c r="VQ27" s="48"/>
      <c r="VR27" s="48"/>
      <c r="VS27" s="48"/>
      <c r="VT27" s="48"/>
      <c r="VU27" s="48"/>
      <c r="VV27" s="48"/>
      <c r="VW27" s="48"/>
      <c r="VX27" s="48"/>
      <c r="VY27" s="48"/>
      <c r="VZ27" s="48"/>
      <c r="WA27" s="48"/>
      <c r="WB27" s="48"/>
      <c r="WC27" s="48"/>
      <c r="WD27" s="48"/>
      <c r="WE27" s="48"/>
      <c r="WF27" s="48"/>
      <c r="WG27" s="48"/>
      <c r="WH27" s="48"/>
      <c r="WI27" s="48"/>
      <c r="WJ27" s="48"/>
      <c r="WK27" s="48"/>
      <c r="WL27" s="48"/>
      <c r="WM27" s="48"/>
      <c r="WN27" s="48"/>
      <c r="WO27" s="48"/>
      <c r="WP27" s="48"/>
      <c r="WQ27" s="48"/>
      <c r="WR27" s="48"/>
      <c r="WS27" s="48"/>
      <c r="WT27" s="48"/>
      <c r="WU27" s="48"/>
      <c r="WV27" s="48"/>
      <c r="WW27" s="48"/>
      <c r="WX27" s="48"/>
      <c r="WY27" s="48"/>
      <c r="WZ27" s="48"/>
      <c r="XA27" s="48"/>
      <c r="XB27" s="48"/>
      <c r="XC27" s="48"/>
      <c r="XD27" s="48"/>
      <c r="XE27" s="48"/>
      <c r="XF27" s="48"/>
      <c r="XG27" s="48"/>
      <c r="XH27" s="48"/>
      <c r="XI27" s="48"/>
      <c r="XJ27" s="48"/>
      <c r="XK27" s="48"/>
      <c r="XL27" s="48"/>
      <c r="XM27" s="48"/>
      <c r="XN27" s="48"/>
      <c r="XO27" s="48"/>
      <c r="XP27" s="48"/>
      <c r="XQ27" s="48"/>
      <c r="XR27" s="48"/>
      <c r="XS27" s="48"/>
      <c r="XT27" s="48"/>
      <c r="XU27" s="48"/>
      <c r="XV27" s="48"/>
      <c r="XW27" s="48"/>
      <c r="XX27" s="48"/>
      <c r="XY27" s="48"/>
      <c r="XZ27" s="48"/>
      <c r="YA27" s="48"/>
      <c r="YB27" s="48"/>
      <c r="YC27" s="48"/>
      <c r="YD27" s="48"/>
      <c r="YE27" s="48"/>
      <c r="YF27" s="48"/>
      <c r="YG27" s="48"/>
      <c r="YH27" s="48"/>
      <c r="YI27" s="48"/>
      <c r="YJ27" s="48"/>
      <c r="YK27" s="48"/>
      <c r="YL27" s="48"/>
      <c r="YM27" s="48"/>
      <c r="YN27" s="48"/>
      <c r="YO27" s="48"/>
      <c r="YP27" s="48"/>
      <c r="YQ27" s="48"/>
      <c r="YR27" s="48"/>
      <c r="YS27" s="48"/>
      <c r="YT27" s="48"/>
      <c r="YU27" s="48"/>
      <c r="YV27" s="48"/>
      <c r="YW27" s="48"/>
      <c r="YX27" s="48"/>
      <c r="YY27" s="48"/>
      <c r="YZ27" s="48"/>
      <c r="ZA27" s="48"/>
      <c r="ZB27" s="48"/>
      <c r="ZC27" s="48"/>
      <c r="ZD27" s="48"/>
      <c r="ZE27" s="48"/>
      <c r="ZF27" s="48"/>
      <c r="ZG27" s="48"/>
      <c r="ZH27" s="48"/>
      <c r="ZI27" s="48"/>
      <c r="ZJ27" s="48"/>
      <c r="ZK27" s="48"/>
      <c r="ZL27" s="48"/>
      <c r="ZM27" s="48"/>
      <c r="ZN27" s="48"/>
      <c r="ZO27" s="48"/>
      <c r="ZP27" s="48"/>
      <c r="ZQ27" s="48"/>
      <c r="ZR27" s="48"/>
      <c r="ZS27" s="48"/>
      <c r="ZT27" s="48"/>
      <c r="ZU27" s="48"/>
      <c r="ZV27" s="48"/>
      <c r="ZW27" s="48"/>
      <c r="ZX27" s="48"/>
      <c r="ZY27" s="48"/>
      <c r="ZZ27" s="48"/>
      <c r="AAA27" s="48"/>
      <c r="AAB27" s="48"/>
      <c r="AAC27" s="48"/>
      <c r="AAD27" s="48"/>
      <c r="AAE27" s="48"/>
      <c r="AAF27" s="48"/>
      <c r="AAG27" s="48"/>
      <c r="AAH27" s="48"/>
      <c r="AAI27" s="48"/>
      <c r="AAJ27" s="48"/>
      <c r="AAK27" s="48"/>
      <c r="AAL27" s="48"/>
      <c r="AAM27" s="48"/>
      <c r="AAN27" s="48"/>
      <c r="AAO27" s="48"/>
      <c r="AAP27" s="48"/>
      <c r="AAQ27" s="48"/>
      <c r="AAR27" s="48"/>
      <c r="AAS27" s="48"/>
      <c r="AAT27" s="48"/>
      <c r="AAU27" s="48"/>
      <c r="AAV27" s="48"/>
      <c r="AAW27" s="48"/>
      <c r="AAX27" s="48"/>
      <c r="AAY27" s="48"/>
      <c r="AAZ27" s="48"/>
      <c r="ABA27" s="48"/>
      <c r="ABB27" s="48"/>
      <c r="ABC27" s="48"/>
      <c r="ABD27" s="48"/>
      <c r="ABE27" s="48"/>
      <c r="ABF27" s="48"/>
      <c r="ABG27" s="48"/>
      <c r="ABH27" s="48"/>
      <c r="ABI27" s="48"/>
      <c r="ABJ27" s="48"/>
      <c r="ABK27" s="48"/>
      <c r="ABL27" s="48"/>
      <c r="ABM27" s="48"/>
      <c r="ABN27" s="48"/>
      <c r="ABO27" s="48"/>
      <c r="ABP27" s="48"/>
      <c r="ABQ27" s="48"/>
      <c r="ABR27" s="48"/>
      <c r="ABS27" s="48"/>
      <c r="ABT27" s="48"/>
      <c r="ABU27" s="48"/>
      <c r="ABV27" s="48"/>
      <c r="ABW27" s="48"/>
      <c r="ABX27" s="48"/>
      <c r="ABY27" s="48"/>
      <c r="ABZ27" s="48"/>
      <c r="ACA27" s="48"/>
      <c r="ACB27" s="48"/>
      <c r="ACC27" s="48"/>
      <c r="ACD27" s="48"/>
      <c r="ACE27" s="48"/>
      <c r="ACF27" s="48"/>
      <c r="ACG27" s="48"/>
      <c r="ACH27" s="48"/>
      <c r="ACI27" s="48"/>
      <c r="ACJ27" s="48"/>
      <c r="ACK27" s="48"/>
      <c r="ACL27" s="48"/>
      <c r="ACM27" s="48"/>
      <c r="ACN27" s="48"/>
      <c r="ACO27" s="48"/>
      <c r="ACP27" s="48"/>
      <c r="ACQ27" s="48"/>
      <c r="ACR27" s="48"/>
      <c r="ACS27" s="48"/>
      <c r="ACT27" s="48"/>
      <c r="ACU27" s="48"/>
      <c r="ACV27" s="48"/>
      <c r="ACW27" s="48"/>
      <c r="ACX27" s="48"/>
      <c r="ACY27" s="48"/>
      <c r="ACZ27" s="48"/>
      <c r="ADA27" s="48"/>
      <c r="ADB27" s="48"/>
      <c r="ADC27" s="48"/>
      <c r="ADD27" s="48"/>
      <c r="ADE27" s="48"/>
      <c r="ADF27" s="48"/>
      <c r="ADG27" s="48"/>
      <c r="ADH27" s="48"/>
      <c r="ADI27" s="48"/>
      <c r="ADJ27" s="48"/>
      <c r="ADK27" s="48"/>
      <c r="ADL27" s="48"/>
      <c r="ADM27" s="48"/>
      <c r="ADN27" s="48"/>
      <c r="ADO27" s="48"/>
      <c r="ADP27" s="48"/>
      <c r="ADQ27" s="48"/>
      <c r="ADR27" s="48"/>
      <c r="ADS27" s="48"/>
      <c r="ADT27" s="48"/>
      <c r="ADU27" s="48"/>
      <c r="ADV27" s="48"/>
      <c r="ADW27" s="48"/>
      <c r="ADX27" s="48"/>
      <c r="ADY27" s="48"/>
      <c r="ADZ27" s="48"/>
      <c r="AEA27" s="48"/>
      <c r="AEB27" s="48"/>
      <c r="AEC27" s="48"/>
      <c r="AED27" s="48"/>
      <c r="AEE27" s="48"/>
      <c r="AEF27" s="48"/>
      <c r="AEG27" s="48"/>
      <c r="AEH27" s="48"/>
      <c r="AEI27" s="48"/>
      <c r="AEJ27" s="48"/>
      <c r="AEK27" s="48"/>
      <c r="AEL27" s="48"/>
      <c r="AEM27" s="48"/>
      <c r="AEN27" s="48"/>
      <c r="AEO27" s="48"/>
      <c r="AEP27" s="48"/>
      <c r="AEQ27" s="48"/>
      <c r="AER27" s="48"/>
      <c r="AES27" s="48"/>
      <c r="AET27" s="48"/>
      <c r="AEU27" s="48"/>
      <c r="AEV27" s="48"/>
      <c r="AEW27" s="48"/>
      <c r="AEX27" s="48"/>
      <c r="AEY27" s="48"/>
      <c r="AEZ27" s="48"/>
      <c r="AFA27" s="48"/>
      <c r="AFB27" s="48"/>
      <c r="AFC27" s="48"/>
      <c r="AFD27" s="48"/>
      <c r="AFE27" s="48"/>
      <c r="AFF27" s="48"/>
      <c r="AFG27" s="48"/>
      <c r="AFH27" s="48"/>
      <c r="AFI27" s="48"/>
      <c r="AFJ27" s="48"/>
      <c r="AFK27" s="48"/>
      <c r="AFL27" s="48"/>
      <c r="AFM27" s="48"/>
      <c r="AFN27" s="48"/>
      <c r="AFO27" s="48"/>
      <c r="AFP27" s="48"/>
      <c r="AFQ27" s="48"/>
      <c r="AFR27" s="48"/>
      <c r="AFS27" s="48"/>
      <c r="AFT27" s="48"/>
      <c r="AFU27" s="48"/>
      <c r="AFV27" s="48"/>
      <c r="AFW27" s="48"/>
      <c r="AFX27" s="48"/>
      <c r="AFY27" s="48"/>
      <c r="AFZ27" s="48"/>
      <c r="AGA27" s="48"/>
      <c r="AGB27" s="48"/>
      <c r="AGC27" s="48"/>
      <c r="AGD27" s="48"/>
      <c r="AGE27" s="48"/>
      <c r="AGF27" s="48"/>
      <c r="AGG27" s="48"/>
      <c r="AGH27" s="48"/>
      <c r="AGI27" s="48"/>
      <c r="AGJ27" s="48"/>
      <c r="AGK27" s="48"/>
      <c r="AGL27" s="48"/>
      <c r="AGM27" s="48"/>
      <c r="AGN27" s="48"/>
      <c r="AGO27" s="48"/>
      <c r="AGP27" s="48"/>
      <c r="AGQ27" s="48"/>
      <c r="AGR27" s="48"/>
      <c r="AGS27" s="48"/>
      <c r="AGT27" s="48"/>
      <c r="AGU27" s="48"/>
      <c r="AGV27" s="48"/>
      <c r="AGW27" s="48"/>
      <c r="AGX27" s="48"/>
      <c r="AGY27" s="48"/>
      <c r="AGZ27" s="48"/>
      <c r="AHA27" s="48"/>
      <c r="AHB27" s="48"/>
      <c r="AHC27" s="48"/>
      <c r="AHD27" s="48"/>
      <c r="AHE27" s="48"/>
      <c r="AHF27" s="48"/>
      <c r="AHG27" s="48"/>
      <c r="AHH27" s="48"/>
      <c r="AHI27" s="48"/>
      <c r="AHJ27" s="48"/>
      <c r="AHK27" s="48"/>
      <c r="AHL27" s="48"/>
      <c r="AHM27" s="48"/>
      <c r="AHN27" s="48"/>
      <c r="AHO27" s="48"/>
      <c r="AHP27" s="48"/>
      <c r="AHQ27" s="48"/>
      <c r="AHR27" s="48"/>
      <c r="AHS27" s="48"/>
      <c r="AHT27" s="48"/>
      <c r="AHU27" s="48"/>
      <c r="AHV27" s="48"/>
      <c r="AHW27" s="48"/>
      <c r="AHX27" s="48"/>
      <c r="AHY27" s="48"/>
      <c r="AHZ27" s="48"/>
      <c r="AIA27" s="48"/>
      <c r="AIB27" s="48"/>
      <c r="AIC27" s="48"/>
      <c r="AID27" s="48"/>
      <c r="AIE27" s="48"/>
      <c r="AIF27" s="48"/>
      <c r="AIG27" s="48"/>
      <c r="AIH27" s="48"/>
      <c r="AII27" s="48"/>
      <c r="AIJ27" s="48"/>
      <c r="AIK27" s="48"/>
      <c r="AIL27" s="48"/>
      <c r="AIM27" s="48"/>
      <c r="AIN27" s="48"/>
      <c r="AIO27" s="48"/>
      <c r="AIP27" s="48"/>
      <c r="AIQ27" s="48"/>
      <c r="AIR27" s="48"/>
      <c r="AIS27" s="48"/>
      <c r="AIT27" s="48"/>
      <c r="AIU27" s="48"/>
      <c r="AIV27" s="48"/>
      <c r="AIW27" s="48"/>
      <c r="AIX27" s="48"/>
      <c r="AIY27" s="48"/>
      <c r="AIZ27" s="48"/>
      <c r="AJA27" s="48"/>
      <c r="AJB27" s="48"/>
      <c r="AJC27" s="48"/>
      <c r="AJD27" s="48"/>
      <c r="AJE27" s="48"/>
      <c r="AJF27" s="48"/>
      <c r="AJG27" s="48"/>
      <c r="AJH27" s="48"/>
      <c r="AJI27" s="48"/>
      <c r="AJJ27" s="48"/>
      <c r="AJK27" s="48"/>
      <c r="AJL27" s="48"/>
      <c r="AJM27" s="48"/>
      <c r="AJN27" s="48"/>
      <c r="AJO27" s="48"/>
      <c r="AJP27" s="48"/>
      <c r="AJQ27" s="48"/>
      <c r="AJR27" s="48"/>
      <c r="AJS27" s="48"/>
      <c r="AJT27" s="48"/>
      <c r="AJU27" s="48"/>
      <c r="AJV27" s="48"/>
      <c r="AJW27" s="48"/>
      <c r="AJX27" s="48"/>
      <c r="AJY27" s="48"/>
      <c r="AJZ27" s="48"/>
      <c r="AKA27" s="48"/>
      <c r="AKB27" s="48"/>
      <c r="AKC27" s="48"/>
      <c r="AKD27" s="48"/>
      <c r="AKE27" s="48"/>
      <c r="AKF27" s="48"/>
      <c r="AKG27" s="48"/>
      <c r="AKH27" s="48"/>
      <c r="AKI27" s="48"/>
      <c r="AKJ27" s="48"/>
      <c r="AKK27" s="48"/>
      <c r="AKL27" s="48"/>
      <c r="AKM27" s="48"/>
      <c r="AKN27" s="48"/>
      <c r="AKO27" s="48"/>
      <c r="AKP27" s="48"/>
      <c r="AKQ27" s="48"/>
      <c r="AKR27" s="48"/>
      <c r="AKS27" s="48"/>
      <c r="AKT27" s="48"/>
      <c r="AKU27" s="48"/>
      <c r="AKV27" s="48"/>
      <c r="AKW27" s="48"/>
      <c r="AKX27" s="48"/>
      <c r="AKY27" s="48"/>
      <c r="AKZ27" s="48"/>
      <c r="ALA27" s="48"/>
      <c r="ALB27" s="48"/>
      <c r="ALC27" s="48"/>
      <c r="ALD27" s="48"/>
      <c r="ALE27" s="48"/>
      <c r="ALF27" s="48"/>
      <c r="ALG27" s="48"/>
      <c r="ALH27" s="48"/>
      <c r="ALI27" s="48"/>
      <c r="ALJ27" s="48"/>
      <c r="ALK27" s="48"/>
      <c r="ALL27" s="48"/>
      <c r="ALM27" s="48"/>
      <c r="ALN27" s="48"/>
      <c r="ALO27" s="48"/>
      <c r="ALP27" s="48"/>
      <c r="ALQ27" s="48"/>
      <c r="ALR27" s="48"/>
      <c r="ALS27" s="48"/>
      <c r="ALT27" s="48"/>
      <c r="ALU27" s="48"/>
      <c r="ALV27" s="48"/>
      <c r="ALW27" s="48"/>
      <c r="ALX27" s="48"/>
      <c r="ALY27" s="48"/>
      <c r="ALZ27" s="48"/>
      <c r="AMA27" s="48"/>
      <c r="AMB27" s="48"/>
      <c r="AMC27" s="48"/>
      <c r="AMD27" s="48"/>
      <c r="AME27" s="48"/>
      <c r="AMF27" s="48"/>
      <c r="AMG27" s="48"/>
      <c r="AMH27" s="48"/>
      <c r="AMI27" s="48"/>
      <c r="AMJ27" s="48"/>
      <c r="AMK27" s="48"/>
      <c r="AML27" s="48"/>
      <c r="AMM27" s="48"/>
      <c r="AMN27" s="48"/>
      <c r="AMO27" s="48"/>
      <c r="AMP27" s="48"/>
      <c r="AMQ27" s="48"/>
      <c r="AMR27" s="48"/>
      <c r="AMS27" s="48"/>
      <c r="AMT27" s="48"/>
      <c r="AMU27" s="48"/>
      <c r="AMV27" s="48"/>
      <c r="AMW27" s="48"/>
      <c r="AMX27" s="48"/>
      <c r="AMY27" s="48"/>
      <c r="AMZ27" s="48"/>
      <c r="ANA27" s="48"/>
      <c r="ANB27" s="48"/>
      <c r="ANC27" s="48"/>
      <c r="AND27" s="48"/>
      <c r="ANE27" s="48"/>
      <c r="ANF27" s="48"/>
    </row>
    <row r="28" spans="1:1046" s="49" customFormat="1" x14ac:dyDescent="0.2">
      <c r="A28" s="15"/>
      <c r="B28" s="15"/>
      <c r="C28" s="15"/>
      <c r="D28" s="15"/>
      <c r="E28" s="15"/>
      <c r="F28" s="15"/>
      <c r="G28" s="15"/>
      <c r="H28" s="15"/>
      <c r="I28" s="60"/>
      <c r="J28" s="60"/>
      <c r="K28" s="60"/>
      <c r="L28" s="15"/>
      <c r="M28" s="36"/>
      <c r="N28" s="37">
        <v>1209800</v>
      </c>
      <c r="O28" s="37" t="s">
        <v>31</v>
      </c>
      <c r="P28" s="38"/>
      <c r="Q28" s="38"/>
      <c r="R28" s="15"/>
      <c r="S28" s="15"/>
      <c r="T28" s="15"/>
      <c r="U28" s="15"/>
      <c r="V28" s="15"/>
      <c r="W28" s="15"/>
      <c r="X28" s="15"/>
      <c r="Y28" s="15"/>
      <c r="Z28" s="48"/>
      <c r="AA28" s="48"/>
      <c r="AB28" s="37">
        <v>1090500</v>
      </c>
      <c r="AC28" s="48" t="s">
        <v>31</v>
      </c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37">
        <v>1069800</v>
      </c>
      <c r="AQ28" s="48" t="s">
        <v>31</v>
      </c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  <c r="IA28" s="48"/>
      <c r="IB28" s="48"/>
      <c r="IC28" s="48"/>
      <c r="ID28" s="48"/>
      <c r="IE28" s="48"/>
      <c r="IF28" s="48"/>
      <c r="IG28" s="48"/>
      <c r="IH28" s="48"/>
      <c r="II28" s="48"/>
      <c r="IJ28" s="48"/>
      <c r="IK28" s="48"/>
      <c r="IL28" s="48"/>
      <c r="IM28" s="48"/>
      <c r="IN28" s="48"/>
      <c r="IO28" s="48"/>
      <c r="IP28" s="48"/>
      <c r="IQ28" s="48"/>
      <c r="IR28" s="48"/>
      <c r="IS28" s="48"/>
      <c r="IT28" s="48"/>
      <c r="IU28" s="48"/>
      <c r="IV28" s="48"/>
      <c r="IW28" s="48"/>
      <c r="IX28" s="48"/>
      <c r="IY28" s="48"/>
      <c r="IZ28" s="48"/>
      <c r="JA28" s="48"/>
      <c r="JB28" s="48"/>
      <c r="JC28" s="48"/>
      <c r="JD28" s="48"/>
      <c r="JE28" s="48"/>
      <c r="JF28" s="48"/>
      <c r="JG28" s="48"/>
      <c r="JH28" s="48"/>
      <c r="JI28" s="48"/>
      <c r="JJ28" s="48"/>
      <c r="JK28" s="48"/>
      <c r="JL28" s="48"/>
      <c r="JM28" s="48"/>
      <c r="JN28" s="48"/>
      <c r="JO28" s="48"/>
      <c r="JP28" s="48"/>
      <c r="JQ28" s="48"/>
      <c r="JR28" s="48"/>
      <c r="JS28" s="48"/>
      <c r="JT28" s="48"/>
      <c r="JU28" s="48"/>
      <c r="JV28" s="48"/>
      <c r="JW28" s="48"/>
      <c r="JX28" s="48"/>
      <c r="JY28" s="48"/>
      <c r="JZ28" s="48"/>
      <c r="KA28" s="48"/>
      <c r="KB28" s="48"/>
      <c r="KC28" s="48"/>
      <c r="KD28" s="48"/>
      <c r="KE28" s="48"/>
      <c r="KF28" s="48"/>
      <c r="KG28" s="48"/>
      <c r="KH28" s="48"/>
      <c r="KI28" s="48"/>
      <c r="KJ28" s="48"/>
      <c r="KK28" s="48"/>
      <c r="KL28" s="48"/>
      <c r="KM28" s="48"/>
      <c r="KN28" s="48"/>
      <c r="KO28" s="48"/>
      <c r="KP28" s="48"/>
      <c r="KQ28" s="48"/>
      <c r="KR28" s="48"/>
      <c r="KS28" s="48"/>
      <c r="KT28" s="48"/>
      <c r="KU28" s="48"/>
      <c r="KV28" s="48"/>
      <c r="KW28" s="48"/>
      <c r="KX28" s="48"/>
      <c r="KY28" s="48"/>
      <c r="KZ28" s="48"/>
      <c r="LA28" s="48"/>
      <c r="LB28" s="48"/>
      <c r="LC28" s="48"/>
      <c r="LD28" s="48"/>
      <c r="LE28" s="48"/>
      <c r="LF28" s="48"/>
      <c r="LG28" s="48"/>
      <c r="LH28" s="48"/>
      <c r="LI28" s="48"/>
      <c r="LJ28" s="48"/>
      <c r="LK28" s="48"/>
      <c r="LL28" s="48"/>
      <c r="LM28" s="48"/>
      <c r="LN28" s="48"/>
      <c r="LO28" s="48"/>
      <c r="LP28" s="48"/>
      <c r="LQ28" s="48"/>
      <c r="LR28" s="48"/>
      <c r="LS28" s="48"/>
      <c r="LT28" s="48"/>
      <c r="LU28" s="48"/>
      <c r="LV28" s="48"/>
      <c r="LW28" s="48"/>
      <c r="LX28" s="48"/>
      <c r="LY28" s="48"/>
      <c r="LZ28" s="48"/>
      <c r="MA28" s="48"/>
      <c r="MB28" s="48"/>
      <c r="MC28" s="48"/>
      <c r="MD28" s="48"/>
      <c r="ME28" s="48"/>
      <c r="MF28" s="48"/>
      <c r="MG28" s="48"/>
      <c r="MH28" s="48"/>
      <c r="MI28" s="48"/>
      <c r="MJ28" s="48"/>
      <c r="MK28" s="48"/>
      <c r="ML28" s="48"/>
      <c r="MM28" s="48"/>
      <c r="MN28" s="48"/>
      <c r="MO28" s="48"/>
      <c r="MP28" s="48"/>
      <c r="MQ28" s="48"/>
      <c r="MR28" s="48"/>
      <c r="MS28" s="48"/>
      <c r="MT28" s="48"/>
      <c r="MU28" s="48"/>
      <c r="MV28" s="48"/>
      <c r="MW28" s="48"/>
      <c r="MX28" s="48"/>
      <c r="MY28" s="48"/>
      <c r="MZ28" s="48"/>
      <c r="NA28" s="48"/>
      <c r="NB28" s="48"/>
      <c r="NC28" s="48"/>
      <c r="ND28" s="48"/>
      <c r="NE28" s="48"/>
      <c r="NF28" s="48"/>
      <c r="NG28" s="48"/>
      <c r="NH28" s="48"/>
      <c r="NI28" s="48"/>
      <c r="NJ28" s="48"/>
      <c r="NK28" s="48"/>
      <c r="NL28" s="48"/>
      <c r="NM28" s="48"/>
      <c r="NN28" s="48"/>
      <c r="NO28" s="48"/>
      <c r="NP28" s="48"/>
      <c r="NQ28" s="48"/>
      <c r="NR28" s="48"/>
      <c r="NS28" s="48"/>
      <c r="NT28" s="48"/>
      <c r="NU28" s="48"/>
      <c r="NV28" s="48"/>
      <c r="NW28" s="48"/>
      <c r="NX28" s="48"/>
      <c r="NY28" s="48"/>
      <c r="NZ28" s="48"/>
      <c r="OA28" s="48"/>
      <c r="OB28" s="48"/>
      <c r="OC28" s="48"/>
      <c r="OD28" s="48"/>
      <c r="OE28" s="48"/>
      <c r="OF28" s="48"/>
      <c r="OG28" s="48"/>
      <c r="OH28" s="48"/>
      <c r="OI28" s="48"/>
      <c r="OJ28" s="48"/>
      <c r="OK28" s="48"/>
      <c r="OL28" s="48"/>
      <c r="OM28" s="48"/>
      <c r="ON28" s="48"/>
      <c r="OO28" s="48"/>
      <c r="OP28" s="48"/>
      <c r="OQ28" s="48"/>
      <c r="OR28" s="48"/>
      <c r="OS28" s="48"/>
      <c r="OT28" s="48"/>
      <c r="OU28" s="48"/>
      <c r="OV28" s="48"/>
      <c r="OW28" s="48"/>
      <c r="OX28" s="48"/>
      <c r="OY28" s="48"/>
      <c r="OZ28" s="48"/>
      <c r="PA28" s="48"/>
      <c r="PB28" s="48"/>
      <c r="PC28" s="48"/>
      <c r="PD28" s="48"/>
      <c r="PE28" s="48"/>
      <c r="PF28" s="48"/>
      <c r="PG28" s="48"/>
      <c r="PH28" s="48"/>
      <c r="PI28" s="48"/>
      <c r="PJ28" s="48"/>
      <c r="PK28" s="48"/>
      <c r="PL28" s="48"/>
      <c r="PM28" s="48"/>
      <c r="PN28" s="48"/>
      <c r="PO28" s="48"/>
      <c r="PP28" s="48"/>
      <c r="PQ28" s="48"/>
      <c r="PR28" s="48"/>
      <c r="PS28" s="48"/>
      <c r="PT28" s="48"/>
      <c r="PU28" s="48"/>
      <c r="PV28" s="48"/>
      <c r="PW28" s="48"/>
      <c r="PX28" s="48"/>
      <c r="PY28" s="48"/>
      <c r="PZ28" s="48"/>
      <c r="QA28" s="48"/>
      <c r="QB28" s="48"/>
      <c r="QC28" s="48"/>
      <c r="QD28" s="48"/>
      <c r="QE28" s="48"/>
      <c r="QF28" s="48"/>
      <c r="QG28" s="48"/>
      <c r="QH28" s="48"/>
      <c r="QI28" s="48"/>
      <c r="QJ28" s="48"/>
      <c r="QK28" s="48"/>
      <c r="QL28" s="48"/>
      <c r="QM28" s="48"/>
      <c r="QN28" s="48"/>
      <c r="QO28" s="48"/>
      <c r="QP28" s="48"/>
      <c r="QQ28" s="48"/>
      <c r="QR28" s="48"/>
      <c r="QS28" s="48"/>
      <c r="QT28" s="48"/>
      <c r="QU28" s="48"/>
      <c r="QV28" s="48"/>
      <c r="QW28" s="48"/>
      <c r="QX28" s="48"/>
      <c r="QY28" s="48"/>
      <c r="QZ28" s="48"/>
      <c r="RA28" s="48"/>
      <c r="RB28" s="48"/>
      <c r="RC28" s="48"/>
      <c r="RD28" s="48"/>
      <c r="RE28" s="48"/>
      <c r="RF28" s="48"/>
      <c r="RG28" s="48"/>
      <c r="RH28" s="48"/>
      <c r="RI28" s="48"/>
      <c r="RJ28" s="48"/>
      <c r="RK28" s="48"/>
      <c r="RL28" s="48"/>
      <c r="RM28" s="48"/>
      <c r="RN28" s="48"/>
      <c r="RO28" s="48"/>
      <c r="RP28" s="48"/>
      <c r="RQ28" s="48"/>
      <c r="RR28" s="48"/>
      <c r="RS28" s="48"/>
      <c r="RT28" s="48"/>
      <c r="RU28" s="48"/>
      <c r="RV28" s="48"/>
      <c r="RW28" s="48"/>
      <c r="RX28" s="48"/>
      <c r="RY28" s="48"/>
      <c r="RZ28" s="48"/>
      <c r="SA28" s="48"/>
      <c r="SB28" s="48"/>
      <c r="SC28" s="48"/>
      <c r="SD28" s="48"/>
      <c r="SE28" s="48"/>
      <c r="SF28" s="48"/>
      <c r="SG28" s="48"/>
      <c r="SH28" s="48"/>
      <c r="SI28" s="48"/>
      <c r="SJ28" s="48"/>
      <c r="SK28" s="48"/>
      <c r="SL28" s="48"/>
      <c r="SM28" s="48"/>
      <c r="SN28" s="48"/>
      <c r="SO28" s="48"/>
      <c r="SP28" s="48"/>
      <c r="SQ28" s="48"/>
      <c r="SR28" s="48"/>
      <c r="SS28" s="48"/>
      <c r="ST28" s="48"/>
      <c r="SU28" s="48"/>
      <c r="SV28" s="48"/>
      <c r="SW28" s="48"/>
      <c r="SX28" s="48"/>
      <c r="SY28" s="48"/>
      <c r="SZ28" s="48"/>
      <c r="TA28" s="48"/>
      <c r="TB28" s="48"/>
      <c r="TC28" s="48"/>
      <c r="TD28" s="48"/>
      <c r="TE28" s="48"/>
      <c r="TF28" s="48"/>
      <c r="TG28" s="48"/>
      <c r="TH28" s="48"/>
      <c r="TI28" s="48"/>
      <c r="TJ28" s="48"/>
      <c r="TK28" s="48"/>
      <c r="TL28" s="48"/>
      <c r="TM28" s="48"/>
      <c r="TN28" s="48"/>
      <c r="TO28" s="48"/>
      <c r="TP28" s="48"/>
      <c r="TQ28" s="48"/>
      <c r="TR28" s="48"/>
      <c r="TS28" s="48"/>
      <c r="TT28" s="48"/>
      <c r="TU28" s="48"/>
      <c r="TV28" s="48"/>
      <c r="TW28" s="48"/>
      <c r="TX28" s="48"/>
      <c r="TY28" s="48"/>
      <c r="TZ28" s="48"/>
      <c r="UA28" s="48"/>
      <c r="UB28" s="48"/>
      <c r="UC28" s="48"/>
      <c r="UD28" s="48"/>
      <c r="UE28" s="48"/>
      <c r="UF28" s="48"/>
      <c r="UG28" s="48"/>
      <c r="UH28" s="48"/>
      <c r="UI28" s="48"/>
      <c r="UJ28" s="48"/>
      <c r="UK28" s="48"/>
      <c r="UL28" s="48"/>
      <c r="UM28" s="48"/>
      <c r="UN28" s="48"/>
      <c r="UO28" s="48"/>
      <c r="UP28" s="48"/>
      <c r="UQ28" s="48"/>
      <c r="UR28" s="48"/>
      <c r="US28" s="48"/>
      <c r="UT28" s="48"/>
      <c r="UU28" s="48"/>
      <c r="UV28" s="48"/>
      <c r="UW28" s="48"/>
      <c r="UX28" s="48"/>
      <c r="UY28" s="48"/>
      <c r="UZ28" s="48"/>
      <c r="VA28" s="48"/>
      <c r="VB28" s="48"/>
      <c r="VC28" s="48"/>
      <c r="VD28" s="48"/>
      <c r="VE28" s="48"/>
      <c r="VF28" s="48"/>
      <c r="VG28" s="48"/>
      <c r="VH28" s="48"/>
      <c r="VI28" s="48"/>
      <c r="VJ28" s="48"/>
      <c r="VK28" s="48"/>
      <c r="VL28" s="48"/>
      <c r="VM28" s="48"/>
      <c r="VN28" s="48"/>
      <c r="VO28" s="48"/>
      <c r="VP28" s="48"/>
      <c r="VQ28" s="48"/>
      <c r="VR28" s="48"/>
      <c r="VS28" s="48"/>
      <c r="VT28" s="48"/>
      <c r="VU28" s="48"/>
      <c r="VV28" s="48"/>
      <c r="VW28" s="48"/>
      <c r="VX28" s="48"/>
      <c r="VY28" s="48"/>
      <c r="VZ28" s="48"/>
      <c r="WA28" s="48"/>
      <c r="WB28" s="48"/>
      <c r="WC28" s="48"/>
      <c r="WD28" s="48"/>
      <c r="WE28" s="48"/>
      <c r="WF28" s="48"/>
      <c r="WG28" s="48"/>
      <c r="WH28" s="48"/>
      <c r="WI28" s="48"/>
      <c r="WJ28" s="48"/>
      <c r="WK28" s="48"/>
      <c r="WL28" s="48"/>
      <c r="WM28" s="48"/>
      <c r="WN28" s="48"/>
      <c r="WO28" s="48"/>
      <c r="WP28" s="48"/>
      <c r="WQ28" s="48"/>
      <c r="WR28" s="48"/>
      <c r="WS28" s="48"/>
      <c r="WT28" s="48"/>
      <c r="WU28" s="48"/>
      <c r="WV28" s="48"/>
      <c r="WW28" s="48"/>
      <c r="WX28" s="48"/>
      <c r="WY28" s="48"/>
      <c r="WZ28" s="48"/>
      <c r="XA28" s="48"/>
      <c r="XB28" s="48"/>
      <c r="XC28" s="48"/>
      <c r="XD28" s="48"/>
      <c r="XE28" s="48"/>
      <c r="XF28" s="48"/>
      <c r="XG28" s="48"/>
      <c r="XH28" s="48"/>
      <c r="XI28" s="48"/>
      <c r="XJ28" s="48"/>
      <c r="XK28" s="48"/>
      <c r="XL28" s="48"/>
      <c r="XM28" s="48"/>
      <c r="XN28" s="48"/>
      <c r="XO28" s="48"/>
      <c r="XP28" s="48"/>
      <c r="XQ28" s="48"/>
      <c r="XR28" s="48"/>
      <c r="XS28" s="48"/>
      <c r="XT28" s="48"/>
      <c r="XU28" s="48"/>
      <c r="XV28" s="48"/>
      <c r="XW28" s="48"/>
      <c r="XX28" s="48"/>
      <c r="XY28" s="48"/>
      <c r="XZ28" s="48"/>
      <c r="YA28" s="48"/>
      <c r="YB28" s="48"/>
      <c r="YC28" s="48"/>
      <c r="YD28" s="48"/>
      <c r="YE28" s="48"/>
      <c r="YF28" s="48"/>
      <c r="YG28" s="48"/>
      <c r="YH28" s="48"/>
      <c r="YI28" s="48"/>
      <c r="YJ28" s="48"/>
      <c r="YK28" s="48"/>
      <c r="YL28" s="48"/>
      <c r="YM28" s="48"/>
      <c r="YN28" s="48"/>
      <c r="YO28" s="48"/>
      <c r="YP28" s="48"/>
      <c r="YQ28" s="48"/>
      <c r="YR28" s="48"/>
      <c r="YS28" s="48"/>
      <c r="YT28" s="48"/>
      <c r="YU28" s="48"/>
      <c r="YV28" s="48"/>
      <c r="YW28" s="48"/>
      <c r="YX28" s="48"/>
      <c r="YY28" s="48"/>
      <c r="YZ28" s="48"/>
      <c r="ZA28" s="48"/>
      <c r="ZB28" s="48"/>
      <c r="ZC28" s="48"/>
      <c r="ZD28" s="48"/>
      <c r="ZE28" s="48"/>
      <c r="ZF28" s="48"/>
      <c r="ZG28" s="48"/>
      <c r="ZH28" s="48"/>
      <c r="ZI28" s="48"/>
      <c r="ZJ28" s="48"/>
      <c r="ZK28" s="48"/>
      <c r="ZL28" s="48"/>
      <c r="ZM28" s="48"/>
      <c r="ZN28" s="48"/>
      <c r="ZO28" s="48"/>
      <c r="ZP28" s="48"/>
      <c r="ZQ28" s="48"/>
      <c r="ZR28" s="48"/>
      <c r="ZS28" s="48"/>
      <c r="ZT28" s="48"/>
      <c r="ZU28" s="48"/>
      <c r="ZV28" s="48"/>
      <c r="ZW28" s="48"/>
      <c r="ZX28" s="48"/>
      <c r="ZY28" s="48"/>
      <c r="ZZ28" s="48"/>
      <c r="AAA28" s="48"/>
      <c r="AAB28" s="48"/>
      <c r="AAC28" s="48"/>
      <c r="AAD28" s="48"/>
      <c r="AAE28" s="48"/>
      <c r="AAF28" s="48"/>
      <c r="AAG28" s="48"/>
      <c r="AAH28" s="48"/>
      <c r="AAI28" s="48"/>
      <c r="AAJ28" s="48"/>
      <c r="AAK28" s="48"/>
      <c r="AAL28" s="48"/>
      <c r="AAM28" s="48"/>
      <c r="AAN28" s="48"/>
      <c r="AAO28" s="48"/>
      <c r="AAP28" s="48"/>
      <c r="AAQ28" s="48"/>
      <c r="AAR28" s="48"/>
      <c r="AAS28" s="48"/>
      <c r="AAT28" s="48"/>
      <c r="AAU28" s="48"/>
      <c r="AAV28" s="48"/>
      <c r="AAW28" s="48"/>
      <c r="AAX28" s="48"/>
      <c r="AAY28" s="48"/>
      <c r="AAZ28" s="48"/>
      <c r="ABA28" s="48"/>
      <c r="ABB28" s="48"/>
      <c r="ABC28" s="48"/>
      <c r="ABD28" s="48"/>
      <c r="ABE28" s="48"/>
      <c r="ABF28" s="48"/>
      <c r="ABG28" s="48"/>
      <c r="ABH28" s="48"/>
      <c r="ABI28" s="48"/>
      <c r="ABJ28" s="48"/>
      <c r="ABK28" s="48"/>
      <c r="ABL28" s="48"/>
      <c r="ABM28" s="48"/>
      <c r="ABN28" s="48"/>
      <c r="ABO28" s="48"/>
      <c r="ABP28" s="48"/>
      <c r="ABQ28" s="48"/>
      <c r="ABR28" s="48"/>
      <c r="ABS28" s="48"/>
      <c r="ABT28" s="48"/>
      <c r="ABU28" s="48"/>
      <c r="ABV28" s="48"/>
      <c r="ABW28" s="48"/>
      <c r="ABX28" s="48"/>
      <c r="ABY28" s="48"/>
      <c r="ABZ28" s="48"/>
      <c r="ACA28" s="48"/>
      <c r="ACB28" s="48"/>
      <c r="ACC28" s="48"/>
      <c r="ACD28" s="48"/>
      <c r="ACE28" s="48"/>
      <c r="ACF28" s="48"/>
      <c r="ACG28" s="48"/>
      <c r="ACH28" s="48"/>
      <c r="ACI28" s="48"/>
      <c r="ACJ28" s="48"/>
      <c r="ACK28" s="48"/>
      <c r="ACL28" s="48"/>
      <c r="ACM28" s="48"/>
      <c r="ACN28" s="48"/>
      <c r="ACO28" s="48"/>
      <c r="ACP28" s="48"/>
      <c r="ACQ28" s="48"/>
      <c r="ACR28" s="48"/>
      <c r="ACS28" s="48"/>
      <c r="ACT28" s="48"/>
      <c r="ACU28" s="48"/>
      <c r="ACV28" s="48"/>
      <c r="ACW28" s="48"/>
      <c r="ACX28" s="48"/>
      <c r="ACY28" s="48"/>
      <c r="ACZ28" s="48"/>
      <c r="ADA28" s="48"/>
      <c r="ADB28" s="48"/>
      <c r="ADC28" s="48"/>
      <c r="ADD28" s="48"/>
      <c r="ADE28" s="48"/>
      <c r="ADF28" s="48"/>
      <c r="ADG28" s="48"/>
      <c r="ADH28" s="48"/>
      <c r="ADI28" s="48"/>
      <c r="ADJ28" s="48"/>
      <c r="ADK28" s="48"/>
      <c r="ADL28" s="48"/>
      <c r="ADM28" s="48"/>
      <c r="ADN28" s="48"/>
      <c r="ADO28" s="48"/>
      <c r="ADP28" s="48"/>
      <c r="ADQ28" s="48"/>
      <c r="ADR28" s="48"/>
      <c r="ADS28" s="48"/>
      <c r="ADT28" s="48"/>
      <c r="ADU28" s="48"/>
      <c r="ADV28" s="48"/>
      <c r="ADW28" s="48"/>
      <c r="ADX28" s="48"/>
      <c r="ADY28" s="48"/>
      <c r="ADZ28" s="48"/>
      <c r="AEA28" s="48"/>
      <c r="AEB28" s="48"/>
      <c r="AEC28" s="48"/>
      <c r="AED28" s="48"/>
      <c r="AEE28" s="48"/>
      <c r="AEF28" s="48"/>
      <c r="AEG28" s="48"/>
      <c r="AEH28" s="48"/>
      <c r="AEI28" s="48"/>
      <c r="AEJ28" s="48"/>
      <c r="AEK28" s="48"/>
      <c r="AEL28" s="48"/>
      <c r="AEM28" s="48"/>
      <c r="AEN28" s="48"/>
      <c r="AEO28" s="48"/>
      <c r="AEP28" s="48"/>
      <c r="AEQ28" s="48"/>
      <c r="AER28" s="48"/>
      <c r="AES28" s="48"/>
      <c r="AET28" s="48"/>
      <c r="AEU28" s="48"/>
      <c r="AEV28" s="48"/>
      <c r="AEW28" s="48"/>
      <c r="AEX28" s="48"/>
      <c r="AEY28" s="48"/>
      <c r="AEZ28" s="48"/>
      <c r="AFA28" s="48"/>
      <c r="AFB28" s="48"/>
      <c r="AFC28" s="48"/>
      <c r="AFD28" s="48"/>
      <c r="AFE28" s="48"/>
      <c r="AFF28" s="48"/>
      <c r="AFG28" s="48"/>
      <c r="AFH28" s="48"/>
      <c r="AFI28" s="48"/>
      <c r="AFJ28" s="48"/>
      <c r="AFK28" s="48"/>
      <c r="AFL28" s="48"/>
      <c r="AFM28" s="48"/>
      <c r="AFN28" s="48"/>
      <c r="AFO28" s="48"/>
      <c r="AFP28" s="48"/>
      <c r="AFQ28" s="48"/>
      <c r="AFR28" s="48"/>
      <c r="AFS28" s="48"/>
      <c r="AFT28" s="48"/>
      <c r="AFU28" s="48"/>
      <c r="AFV28" s="48"/>
      <c r="AFW28" s="48"/>
      <c r="AFX28" s="48"/>
      <c r="AFY28" s="48"/>
      <c r="AFZ28" s="48"/>
      <c r="AGA28" s="48"/>
      <c r="AGB28" s="48"/>
      <c r="AGC28" s="48"/>
      <c r="AGD28" s="48"/>
      <c r="AGE28" s="48"/>
      <c r="AGF28" s="48"/>
      <c r="AGG28" s="48"/>
      <c r="AGH28" s="48"/>
      <c r="AGI28" s="48"/>
      <c r="AGJ28" s="48"/>
      <c r="AGK28" s="48"/>
      <c r="AGL28" s="48"/>
      <c r="AGM28" s="48"/>
      <c r="AGN28" s="48"/>
      <c r="AGO28" s="48"/>
      <c r="AGP28" s="48"/>
      <c r="AGQ28" s="48"/>
      <c r="AGR28" s="48"/>
      <c r="AGS28" s="48"/>
      <c r="AGT28" s="48"/>
      <c r="AGU28" s="48"/>
      <c r="AGV28" s="48"/>
      <c r="AGW28" s="48"/>
      <c r="AGX28" s="48"/>
      <c r="AGY28" s="48"/>
      <c r="AGZ28" s="48"/>
      <c r="AHA28" s="48"/>
      <c r="AHB28" s="48"/>
      <c r="AHC28" s="48"/>
      <c r="AHD28" s="48"/>
      <c r="AHE28" s="48"/>
      <c r="AHF28" s="48"/>
      <c r="AHG28" s="48"/>
      <c r="AHH28" s="48"/>
      <c r="AHI28" s="48"/>
      <c r="AHJ28" s="48"/>
      <c r="AHK28" s="48"/>
      <c r="AHL28" s="48"/>
      <c r="AHM28" s="48"/>
      <c r="AHN28" s="48"/>
      <c r="AHO28" s="48"/>
      <c r="AHP28" s="48"/>
      <c r="AHQ28" s="48"/>
      <c r="AHR28" s="48"/>
      <c r="AHS28" s="48"/>
      <c r="AHT28" s="48"/>
      <c r="AHU28" s="48"/>
      <c r="AHV28" s="48"/>
      <c r="AHW28" s="48"/>
      <c r="AHX28" s="48"/>
      <c r="AHY28" s="48"/>
      <c r="AHZ28" s="48"/>
      <c r="AIA28" s="48"/>
      <c r="AIB28" s="48"/>
      <c r="AIC28" s="48"/>
      <c r="AID28" s="48"/>
      <c r="AIE28" s="48"/>
      <c r="AIF28" s="48"/>
      <c r="AIG28" s="48"/>
      <c r="AIH28" s="48"/>
      <c r="AII28" s="48"/>
      <c r="AIJ28" s="48"/>
      <c r="AIK28" s="48"/>
      <c r="AIL28" s="48"/>
      <c r="AIM28" s="48"/>
      <c r="AIN28" s="48"/>
      <c r="AIO28" s="48"/>
      <c r="AIP28" s="48"/>
      <c r="AIQ28" s="48"/>
      <c r="AIR28" s="48"/>
      <c r="AIS28" s="48"/>
      <c r="AIT28" s="48"/>
      <c r="AIU28" s="48"/>
      <c r="AIV28" s="48"/>
      <c r="AIW28" s="48"/>
      <c r="AIX28" s="48"/>
      <c r="AIY28" s="48"/>
      <c r="AIZ28" s="48"/>
      <c r="AJA28" s="48"/>
      <c r="AJB28" s="48"/>
      <c r="AJC28" s="48"/>
      <c r="AJD28" s="48"/>
      <c r="AJE28" s="48"/>
      <c r="AJF28" s="48"/>
      <c r="AJG28" s="48"/>
      <c r="AJH28" s="48"/>
      <c r="AJI28" s="48"/>
      <c r="AJJ28" s="48"/>
      <c r="AJK28" s="48"/>
      <c r="AJL28" s="48"/>
      <c r="AJM28" s="48"/>
      <c r="AJN28" s="48"/>
      <c r="AJO28" s="48"/>
      <c r="AJP28" s="48"/>
      <c r="AJQ28" s="48"/>
      <c r="AJR28" s="48"/>
      <c r="AJS28" s="48"/>
      <c r="AJT28" s="48"/>
      <c r="AJU28" s="48"/>
      <c r="AJV28" s="48"/>
      <c r="AJW28" s="48"/>
      <c r="AJX28" s="48"/>
      <c r="AJY28" s="48"/>
      <c r="AJZ28" s="48"/>
      <c r="AKA28" s="48"/>
      <c r="AKB28" s="48"/>
      <c r="AKC28" s="48"/>
      <c r="AKD28" s="48"/>
      <c r="AKE28" s="48"/>
      <c r="AKF28" s="48"/>
      <c r="AKG28" s="48"/>
      <c r="AKH28" s="48"/>
      <c r="AKI28" s="48"/>
      <c r="AKJ28" s="48"/>
      <c r="AKK28" s="48"/>
      <c r="AKL28" s="48"/>
      <c r="AKM28" s="48"/>
      <c r="AKN28" s="48"/>
      <c r="AKO28" s="48"/>
      <c r="AKP28" s="48"/>
      <c r="AKQ28" s="48"/>
      <c r="AKR28" s="48"/>
      <c r="AKS28" s="48"/>
      <c r="AKT28" s="48"/>
      <c r="AKU28" s="48"/>
      <c r="AKV28" s="48"/>
      <c r="AKW28" s="48"/>
      <c r="AKX28" s="48"/>
      <c r="AKY28" s="48"/>
      <c r="AKZ28" s="48"/>
      <c r="ALA28" s="48"/>
      <c r="ALB28" s="48"/>
      <c r="ALC28" s="48"/>
      <c r="ALD28" s="48"/>
      <c r="ALE28" s="48"/>
      <c r="ALF28" s="48"/>
      <c r="ALG28" s="48"/>
      <c r="ALH28" s="48"/>
      <c r="ALI28" s="48"/>
      <c r="ALJ28" s="48"/>
      <c r="ALK28" s="48"/>
      <c r="ALL28" s="48"/>
      <c r="ALM28" s="48"/>
      <c r="ALN28" s="48"/>
      <c r="ALO28" s="48"/>
      <c r="ALP28" s="48"/>
      <c r="ALQ28" s="48"/>
      <c r="ALR28" s="48"/>
      <c r="ALS28" s="48"/>
      <c r="ALT28" s="48"/>
      <c r="ALU28" s="48"/>
      <c r="ALV28" s="48"/>
      <c r="ALW28" s="48"/>
      <c r="ALX28" s="48"/>
      <c r="ALY28" s="48"/>
      <c r="ALZ28" s="48"/>
      <c r="AMA28" s="48"/>
      <c r="AMB28" s="48"/>
      <c r="AMC28" s="48"/>
      <c r="AMD28" s="48"/>
      <c r="AME28" s="48"/>
      <c r="AMF28" s="48"/>
      <c r="AMG28" s="48"/>
      <c r="AMH28" s="48"/>
      <c r="AMI28" s="48"/>
      <c r="AMJ28" s="48"/>
      <c r="AMK28" s="48"/>
      <c r="AML28" s="48"/>
      <c r="AMM28" s="48"/>
      <c r="AMN28" s="48"/>
      <c r="AMO28" s="48"/>
      <c r="AMP28" s="48"/>
      <c r="AMQ28" s="48"/>
      <c r="AMR28" s="48"/>
      <c r="AMS28" s="48"/>
      <c r="AMT28" s="48"/>
      <c r="AMU28" s="48"/>
      <c r="AMV28" s="48"/>
      <c r="AMW28" s="48"/>
      <c r="AMX28" s="48"/>
      <c r="AMY28" s="48"/>
      <c r="AMZ28" s="48"/>
      <c r="ANA28" s="48"/>
      <c r="ANB28" s="48"/>
      <c r="ANC28" s="48"/>
      <c r="AND28" s="48"/>
      <c r="ANE28" s="48"/>
      <c r="ANF28" s="48"/>
    </row>
    <row r="29" spans="1:1046" x14ac:dyDescent="0.2">
      <c r="O29" s="58"/>
    </row>
    <row r="30" spans="1:1046" x14ac:dyDescent="0.2">
      <c r="P30" s="28"/>
      <c r="Q30" s="28"/>
    </row>
  </sheetData>
  <mergeCells count="16">
    <mergeCell ref="BB4:BD4"/>
    <mergeCell ref="L5:T5"/>
    <mergeCell ref="Z5:AH5"/>
    <mergeCell ref="AN5:AV5"/>
    <mergeCell ref="C1:T1"/>
    <mergeCell ref="F3:H4"/>
    <mergeCell ref="I3:K4"/>
    <mergeCell ref="U3:X3"/>
    <mergeCell ref="AI3:AL3"/>
    <mergeCell ref="AW3:AZ3"/>
    <mergeCell ref="U4:V4"/>
    <mergeCell ref="W4:X4"/>
    <mergeCell ref="AI4:AJ4"/>
    <mergeCell ref="AK4:AL4"/>
    <mergeCell ref="AW4:AX4"/>
    <mergeCell ref="AY4:AZ4"/>
  </mergeCells>
  <pageMargins left="0.23622047244094491" right="0.23622047244094491" top="0.74803149606299213" bottom="0.74803149606299213" header="0.31496062992125984" footer="0.51181102362204722"/>
  <pageSetup paperSize="9" scale="83" firstPageNumber="0" orientation="landscape" horizontalDpi="300" verticalDpi="300" r:id="rId1"/>
  <headerFooter>
    <oddHeader>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1"/>
  <sheetViews>
    <sheetView tabSelected="1" view="pageBreakPreview" zoomScale="90" zoomScaleNormal="100" zoomScaleSheetLayoutView="90" workbookViewId="0">
      <selection activeCell="F9" sqref="F9"/>
    </sheetView>
  </sheetViews>
  <sheetFormatPr defaultRowHeight="12.75" x14ac:dyDescent="0.2"/>
  <cols>
    <col min="1" max="1" width="5.7109375" style="82" customWidth="1"/>
    <col min="2" max="2" width="19" style="82" customWidth="1"/>
    <col min="3" max="3" width="8.5703125" style="82" hidden="1" customWidth="1"/>
    <col min="4" max="4" width="8.7109375" style="82" hidden="1" customWidth="1"/>
    <col min="5" max="5" width="8.28515625" style="82" hidden="1" customWidth="1"/>
    <col min="6" max="6" width="9.140625" style="82" customWidth="1"/>
    <col min="7" max="7" width="16.28515625" style="82" customWidth="1"/>
    <col min="8" max="8" width="9.140625" style="82" customWidth="1"/>
    <col min="9" max="9" width="15.85546875" style="82" customWidth="1"/>
    <col min="10" max="10" width="10.42578125" style="82" customWidth="1"/>
    <col min="11" max="11" width="13" style="82" customWidth="1"/>
    <col min="12" max="12" width="9.7109375" style="82" customWidth="1"/>
    <col min="13" max="13" width="14.42578125" style="82" customWidth="1"/>
    <col min="14" max="14" width="9.140625" style="82" customWidth="1"/>
    <col min="15" max="15" width="14.7109375" style="82" customWidth="1"/>
    <col min="16" max="17" width="9.140625" style="82" customWidth="1"/>
    <col min="18" max="18" width="16.5703125" style="82" customWidth="1"/>
    <col min="19" max="19" width="16.85546875" style="82" customWidth="1"/>
    <col min="20" max="20" width="17.42578125" style="82" hidden="1" customWidth="1"/>
    <col min="21" max="21" width="18.85546875" style="82" customWidth="1"/>
    <col min="22" max="22" width="17.140625" style="82" hidden="1" customWidth="1"/>
    <col min="23" max="23" width="17.5703125" style="82" customWidth="1"/>
    <col min="24" max="24" width="0.28515625" style="82" customWidth="1"/>
    <col min="25" max="25" width="12.140625" style="82" customWidth="1"/>
    <col min="26" max="26" width="13.140625" style="82" customWidth="1"/>
    <col min="27" max="27" width="12.140625" style="82" customWidth="1"/>
    <col min="28" max="28" width="22.140625" style="82" hidden="1" customWidth="1"/>
    <col min="29" max="29" width="13.42578125" style="82" hidden="1" customWidth="1"/>
    <col min="30" max="30" width="10.5703125" style="82" hidden="1" customWidth="1"/>
    <col min="31" max="33" width="10.140625" style="82" customWidth="1"/>
    <col min="34" max="34" width="7.140625" style="82" customWidth="1"/>
    <col min="35" max="35" width="11.28515625" style="82" hidden="1" customWidth="1"/>
    <col min="36" max="36" width="11.85546875" style="82" hidden="1" customWidth="1"/>
    <col min="37" max="37" width="13.85546875" style="82" hidden="1" customWidth="1"/>
    <col min="38" max="40" width="10.28515625" style="82" hidden="1" customWidth="1"/>
    <col min="41" max="16384" width="9.140625" style="82"/>
  </cols>
  <sheetData>
    <row r="1" spans="1:40" x14ac:dyDescent="0.2">
      <c r="R1" s="74" t="s">
        <v>67</v>
      </c>
    </row>
    <row r="3" spans="1:40" ht="31.5" customHeight="1" x14ac:dyDescent="0.25">
      <c r="F3" s="139" t="s">
        <v>59</v>
      </c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15"/>
      <c r="T3" s="115"/>
      <c r="U3" s="115"/>
      <c r="V3" s="115"/>
      <c r="W3" s="115"/>
    </row>
    <row r="4" spans="1:40" ht="18.75" x14ac:dyDescent="0.3">
      <c r="A4" s="109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79"/>
      <c r="Z4" s="79"/>
    </row>
    <row r="5" spans="1:40" ht="15" customHeight="1" x14ac:dyDescent="0.2">
      <c r="A5" s="163" t="s">
        <v>55</v>
      </c>
      <c r="B5" s="163" t="s">
        <v>60</v>
      </c>
      <c r="C5" s="163" t="s">
        <v>28</v>
      </c>
      <c r="D5" s="163"/>
      <c r="E5" s="163"/>
      <c r="F5" s="163" t="s">
        <v>41</v>
      </c>
      <c r="G5" s="163"/>
      <c r="H5" s="163" t="s">
        <v>42</v>
      </c>
      <c r="I5" s="163"/>
      <c r="J5" s="163" t="s">
        <v>43</v>
      </c>
      <c r="K5" s="163"/>
      <c r="L5" s="163" t="s">
        <v>44</v>
      </c>
      <c r="M5" s="163"/>
      <c r="N5" s="163" t="s">
        <v>45</v>
      </c>
      <c r="O5" s="163"/>
      <c r="P5" s="163" t="s">
        <v>61</v>
      </c>
      <c r="Q5" s="163"/>
      <c r="R5" s="163"/>
      <c r="S5" s="161">
        <v>2025</v>
      </c>
      <c r="T5" s="161"/>
      <c r="U5" s="161">
        <v>2026</v>
      </c>
      <c r="V5" s="161"/>
      <c r="W5" s="161">
        <v>2027</v>
      </c>
      <c r="X5" s="161"/>
      <c r="Y5" s="162" t="s">
        <v>62</v>
      </c>
      <c r="Z5" s="162"/>
      <c r="AA5" s="162"/>
      <c r="AB5" s="162" t="s">
        <v>63</v>
      </c>
      <c r="AC5" s="162"/>
      <c r="AD5" s="162"/>
      <c r="AE5" s="162" t="s">
        <v>64</v>
      </c>
      <c r="AF5" s="162"/>
      <c r="AG5" s="162"/>
    </row>
    <row r="6" spans="1:40" ht="17.25" customHeight="1" x14ac:dyDescent="0.2">
      <c r="A6" s="163"/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1"/>
      <c r="T6" s="161"/>
      <c r="U6" s="161"/>
      <c r="V6" s="161"/>
      <c r="W6" s="161"/>
      <c r="X6" s="161"/>
      <c r="Y6" s="162"/>
      <c r="Z6" s="162"/>
      <c r="AA6" s="162"/>
      <c r="AB6" s="162"/>
      <c r="AC6" s="162"/>
      <c r="AD6" s="162"/>
      <c r="AE6" s="162"/>
      <c r="AF6" s="162"/>
      <c r="AG6" s="162"/>
    </row>
    <row r="7" spans="1:40" ht="15" customHeight="1" x14ac:dyDescent="0.2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1"/>
      <c r="T7" s="161"/>
      <c r="U7" s="161"/>
      <c r="V7" s="161"/>
      <c r="W7" s="161"/>
      <c r="X7" s="161"/>
      <c r="Y7" s="162"/>
      <c r="Z7" s="162"/>
      <c r="AA7" s="162"/>
      <c r="AB7" s="162"/>
      <c r="AC7" s="162"/>
      <c r="AD7" s="162"/>
      <c r="AE7" s="162"/>
      <c r="AF7" s="162"/>
      <c r="AG7" s="162"/>
    </row>
    <row r="8" spans="1:40" ht="15" customHeight="1" x14ac:dyDescent="0.2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1"/>
      <c r="T8" s="161"/>
      <c r="U8" s="161"/>
      <c r="V8" s="161"/>
      <c r="W8" s="161"/>
      <c r="X8" s="161"/>
      <c r="Y8" s="162"/>
      <c r="Z8" s="162"/>
      <c r="AA8" s="162"/>
      <c r="AB8" s="162"/>
      <c r="AC8" s="162"/>
      <c r="AD8" s="162"/>
      <c r="AE8" s="162"/>
      <c r="AF8" s="162"/>
      <c r="AG8" s="162"/>
    </row>
    <row r="9" spans="1:40" ht="135.75" customHeight="1" thickBot="1" x14ac:dyDescent="0.3">
      <c r="A9" s="163"/>
      <c r="B9" s="163"/>
      <c r="C9" s="110">
        <v>2025</v>
      </c>
      <c r="D9" s="110">
        <v>2026</v>
      </c>
      <c r="E9" s="110">
        <v>2027</v>
      </c>
      <c r="F9" s="86" t="s">
        <v>56</v>
      </c>
      <c r="G9" s="111">
        <f>452.3*21</f>
        <v>9498.3000000000011</v>
      </c>
      <c r="H9" s="86" t="s">
        <v>56</v>
      </c>
      <c r="I9" s="86">
        <f>+K9</f>
        <v>27220</v>
      </c>
      <c r="J9" s="86" t="s">
        <v>56</v>
      </c>
      <c r="K9" s="86">
        <v>27220</v>
      </c>
      <c r="L9" s="86" t="s">
        <v>56</v>
      </c>
      <c r="M9" s="86">
        <f>ROUND(K9/21*10,1)</f>
        <v>12961.9</v>
      </c>
      <c r="N9" s="86" t="s">
        <v>56</v>
      </c>
      <c r="O9" s="86">
        <f>+M9</f>
        <v>12961.9</v>
      </c>
      <c r="P9" s="86" t="s">
        <v>56</v>
      </c>
      <c r="Q9" s="86" t="s">
        <v>57</v>
      </c>
      <c r="R9" s="75" t="s">
        <v>46</v>
      </c>
      <c r="S9" s="86" t="s">
        <v>3</v>
      </c>
      <c r="T9" s="86" t="s">
        <v>58</v>
      </c>
      <c r="U9" s="86" t="s">
        <v>3</v>
      </c>
      <c r="V9" s="86" t="s">
        <v>58</v>
      </c>
      <c r="W9" s="86" t="s">
        <v>3</v>
      </c>
      <c r="X9" s="86" t="s">
        <v>58</v>
      </c>
      <c r="Y9" s="83">
        <f>+S5</f>
        <v>2025</v>
      </c>
      <c r="Z9" s="83">
        <f>+U5</f>
        <v>2026</v>
      </c>
      <c r="AA9" s="112">
        <f>+W5</f>
        <v>2027</v>
      </c>
      <c r="AB9" s="83">
        <v>2023</v>
      </c>
      <c r="AC9" s="83">
        <v>2024</v>
      </c>
      <c r="AD9" s="112">
        <v>2025</v>
      </c>
      <c r="AE9" s="83">
        <v>2025</v>
      </c>
      <c r="AF9" s="83">
        <v>2026</v>
      </c>
      <c r="AG9" s="112">
        <v>2027</v>
      </c>
    </row>
    <row r="10" spans="1:40" ht="15.75" x14ac:dyDescent="0.25">
      <c r="A10" s="76">
        <v>1</v>
      </c>
      <c r="B10" s="76" t="s">
        <v>4</v>
      </c>
      <c r="C10" s="87">
        <v>0.1</v>
      </c>
      <c r="D10" s="87">
        <v>0.1</v>
      </c>
      <c r="E10" s="87">
        <v>0.09</v>
      </c>
      <c r="F10" s="72">
        <v>210</v>
      </c>
      <c r="G10" s="77">
        <f t="shared" ref="G10:G27" si="0">+F10*$G$9</f>
        <v>1994643.0000000002</v>
      </c>
      <c r="H10" s="72">
        <v>60</v>
      </c>
      <c r="I10" s="77">
        <f t="shared" ref="I10:I27" si="1">+H10*$I$9</f>
        <v>1633200</v>
      </c>
      <c r="J10" s="83">
        <v>15</v>
      </c>
      <c r="K10" s="77">
        <f t="shared" ref="K10:K27" si="2">+J10*$K$9</f>
        <v>408300</v>
      </c>
      <c r="L10" s="72">
        <v>0</v>
      </c>
      <c r="M10" s="77">
        <f t="shared" ref="M10:M27" si="3">+L10*$M$9</f>
        <v>0</v>
      </c>
      <c r="N10" s="72">
        <v>0</v>
      </c>
      <c r="O10" s="77">
        <f t="shared" ref="O10:O27" si="4">+N10*$O$9</f>
        <v>0</v>
      </c>
      <c r="P10" s="72">
        <f>+F10+H10+J10+L10</f>
        <v>285</v>
      </c>
      <c r="Q10" s="72">
        <f t="shared" ref="Q10:Q27" si="5">+P10+N10</f>
        <v>285</v>
      </c>
      <c r="R10" s="77">
        <f t="shared" ref="R10:R27" si="6">+G10+I10+K10+M10+O10</f>
        <v>4036143</v>
      </c>
      <c r="S10" s="78">
        <f>ROUND(R10*(1-C10),2)</f>
        <v>3632528.7</v>
      </c>
      <c r="T10" s="73">
        <f t="shared" ref="T10:T27" si="7">+R10-S10</f>
        <v>403614.29999999981</v>
      </c>
      <c r="U10" s="78">
        <f t="shared" ref="U10:V25" si="8">+S36</f>
        <v>3632528.7</v>
      </c>
      <c r="V10" s="73">
        <f t="shared" si="8"/>
        <v>403614.29999999981</v>
      </c>
      <c r="W10" s="78">
        <f t="shared" ref="W10:X25" si="9">+S62</f>
        <v>3672890.13</v>
      </c>
      <c r="X10" s="73">
        <f t="shared" si="9"/>
        <v>363252.87000000011</v>
      </c>
      <c r="Y10" s="95">
        <f>ROUND(S10/1000,1)</f>
        <v>3632.5</v>
      </c>
      <c r="Z10" s="95">
        <f>ROUND(U10/1000,1)</f>
        <v>3632.5</v>
      </c>
      <c r="AA10" s="95">
        <f>ROUND(W10/1000,1)</f>
        <v>3672.9</v>
      </c>
      <c r="AB10" s="96">
        <f t="shared" ref="AB10:AB27" si="10">+Y10-S10</f>
        <v>-3628896.2</v>
      </c>
      <c r="AC10" s="96">
        <f t="shared" ref="AC10:AC27" si="11">+Z10-U10</f>
        <v>-3628896.2</v>
      </c>
      <c r="AD10" s="96">
        <f t="shared" ref="AD10:AD27" si="12">+AA10-W10</f>
        <v>-3669217.23</v>
      </c>
      <c r="AE10" s="97">
        <f>+S10/R10</f>
        <v>0.9</v>
      </c>
      <c r="AF10" s="97">
        <f t="shared" ref="AF10:AF27" si="13">+U10/R36</f>
        <v>0.9</v>
      </c>
      <c r="AG10" s="97">
        <f t="shared" ref="AG10:AG27" si="14">+W10/R62</f>
        <v>0.90999999999999992</v>
      </c>
      <c r="AI10" s="98">
        <v>3632.5</v>
      </c>
      <c r="AJ10" s="99">
        <v>3632.5</v>
      </c>
      <c r="AK10" s="99">
        <v>3672.9</v>
      </c>
      <c r="AL10" s="88">
        <v>3632.5</v>
      </c>
      <c r="AM10" s="89">
        <v>3632.5</v>
      </c>
      <c r="AN10" s="89">
        <v>3672.9</v>
      </c>
    </row>
    <row r="11" spans="1:40" ht="15.75" x14ac:dyDescent="0.25">
      <c r="A11" s="76">
        <v>2</v>
      </c>
      <c r="B11" s="76" t="s">
        <v>47</v>
      </c>
      <c r="C11" s="87">
        <v>0.11</v>
      </c>
      <c r="D11" s="87">
        <v>0.11</v>
      </c>
      <c r="E11" s="87">
        <v>0.11</v>
      </c>
      <c r="F11" s="72">
        <v>300</v>
      </c>
      <c r="G11" s="77">
        <f t="shared" si="0"/>
        <v>2849490.0000000005</v>
      </c>
      <c r="H11" s="72">
        <v>0</v>
      </c>
      <c r="I11" s="77">
        <f t="shared" si="1"/>
        <v>0</v>
      </c>
      <c r="J11" s="83">
        <v>40</v>
      </c>
      <c r="K11" s="77">
        <f t="shared" si="2"/>
        <v>1088800</v>
      </c>
      <c r="L11" s="72">
        <v>0</v>
      </c>
      <c r="M11" s="77">
        <f t="shared" si="3"/>
        <v>0</v>
      </c>
      <c r="N11" s="72">
        <v>0</v>
      </c>
      <c r="O11" s="77">
        <f t="shared" si="4"/>
        <v>0</v>
      </c>
      <c r="P11" s="72">
        <f t="shared" ref="P11:P27" si="15">+F11+H11+J11+L11</f>
        <v>340</v>
      </c>
      <c r="Q11" s="72">
        <f t="shared" si="5"/>
        <v>340</v>
      </c>
      <c r="R11" s="77">
        <f t="shared" si="6"/>
        <v>3938290.0000000005</v>
      </c>
      <c r="S11" s="78">
        <f t="shared" ref="S11:S27" si="16">ROUND(R11*(1-C11),2)</f>
        <v>3505078.1</v>
      </c>
      <c r="T11" s="73">
        <f t="shared" si="7"/>
        <v>433211.90000000037</v>
      </c>
      <c r="U11" s="78">
        <f t="shared" si="8"/>
        <v>3505078.1</v>
      </c>
      <c r="V11" s="73">
        <f t="shared" si="8"/>
        <v>433211.90000000037</v>
      </c>
      <c r="W11" s="78">
        <f t="shared" si="9"/>
        <v>3505078.1</v>
      </c>
      <c r="X11" s="73">
        <f t="shared" si="9"/>
        <v>433211.90000000037</v>
      </c>
      <c r="Y11" s="95">
        <f t="shared" ref="Y11:Y27" si="17">ROUND(S11/1000,1)</f>
        <v>3505.1</v>
      </c>
      <c r="Z11" s="95">
        <f t="shared" ref="Z11:Z27" si="18">ROUND(U11/1000,1)</f>
        <v>3505.1</v>
      </c>
      <c r="AA11" s="95">
        <f t="shared" ref="AA11:AA27" si="19">ROUND(W11/1000,1)</f>
        <v>3505.1</v>
      </c>
      <c r="AB11" s="96">
        <f t="shared" si="10"/>
        <v>-3501573</v>
      </c>
      <c r="AC11" s="96">
        <f t="shared" si="11"/>
        <v>-3501573</v>
      </c>
      <c r="AD11" s="96">
        <f t="shared" si="12"/>
        <v>-3501573</v>
      </c>
      <c r="AE11" s="97">
        <f t="shared" ref="AE11:AE28" si="20">+S11/R11</f>
        <v>0.8899999999999999</v>
      </c>
      <c r="AF11" s="97">
        <f t="shared" si="13"/>
        <v>0.8899999999999999</v>
      </c>
      <c r="AG11" s="97">
        <f t="shared" si="14"/>
        <v>0.8899999999999999</v>
      </c>
      <c r="AI11" s="100">
        <v>3505.1</v>
      </c>
      <c r="AJ11" s="101">
        <v>3505.1</v>
      </c>
      <c r="AK11" s="101">
        <v>3505.1</v>
      </c>
      <c r="AL11" s="90">
        <v>3505.1</v>
      </c>
      <c r="AM11" s="91">
        <v>3505.1</v>
      </c>
      <c r="AN11" s="91">
        <v>3505.1</v>
      </c>
    </row>
    <row r="12" spans="1:40" ht="15.75" x14ac:dyDescent="0.25">
      <c r="A12" s="76">
        <v>3</v>
      </c>
      <c r="B12" s="76" t="s">
        <v>48</v>
      </c>
      <c r="C12" s="87">
        <v>0.1</v>
      </c>
      <c r="D12" s="87">
        <v>0.11</v>
      </c>
      <c r="E12" s="87">
        <v>0.12</v>
      </c>
      <c r="F12" s="72">
        <v>530</v>
      </c>
      <c r="G12" s="77">
        <f t="shared" si="0"/>
        <v>5034099.0000000009</v>
      </c>
      <c r="H12" s="72">
        <v>45</v>
      </c>
      <c r="I12" s="77">
        <f t="shared" si="1"/>
        <v>1224900</v>
      </c>
      <c r="J12" s="83">
        <v>0</v>
      </c>
      <c r="K12" s="77">
        <f t="shared" si="2"/>
        <v>0</v>
      </c>
      <c r="L12" s="72">
        <v>0</v>
      </c>
      <c r="M12" s="77">
        <f t="shared" si="3"/>
        <v>0</v>
      </c>
      <c r="N12" s="72">
        <v>0</v>
      </c>
      <c r="O12" s="77">
        <f t="shared" si="4"/>
        <v>0</v>
      </c>
      <c r="P12" s="72">
        <f t="shared" si="15"/>
        <v>575</v>
      </c>
      <c r="Q12" s="72">
        <f t="shared" si="5"/>
        <v>575</v>
      </c>
      <c r="R12" s="77">
        <f t="shared" si="6"/>
        <v>6258999.0000000009</v>
      </c>
      <c r="S12" s="78">
        <f t="shared" si="16"/>
        <v>5633099.0999999996</v>
      </c>
      <c r="T12" s="73">
        <f t="shared" si="7"/>
        <v>625899.9000000013</v>
      </c>
      <c r="U12" s="78">
        <f t="shared" si="8"/>
        <v>5570509.1100000003</v>
      </c>
      <c r="V12" s="73">
        <f t="shared" si="8"/>
        <v>688489.8900000006</v>
      </c>
      <c r="W12" s="78">
        <f t="shared" si="9"/>
        <v>5507919.1200000001</v>
      </c>
      <c r="X12" s="73">
        <f t="shared" si="9"/>
        <v>751079.88000000082</v>
      </c>
      <c r="Y12" s="95">
        <f t="shared" si="17"/>
        <v>5633.1</v>
      </c>
      <c r="Z12" s="95">
        <f t="shared" si="18"/>
        <v>5570.5</v>
      </c>
      <c r="AA12" s="95">
        <f t="shared" si="19"/>
        <v>5507.9</v>
      </c>
      <c r="AB12" s="96">
        <f t="shared" si="10"/>
        <v>-5627466</v>
      </c>
      <c r="AC12" s="96">
        <f t="shared" si="11"/>
        <v>-5564938.6100000003</v>
      </c>
      <c r="AD12" s="96">
        <f t="shared" si="12"/>
        <v>-5502411.2199999997</v>
      </c>
      <c r="AE12" s="97">
        <f t="shared" si="20"/>
        <v>0.8999999999999998</v>
      </c>
      <c r="AF12" s="97">
        <f t="shared" si="13"/>
        <v>0.8899999999999999</v>
      </c>
      <c r="AG12" s="97">
        <f t="shared" si="14"/>
        <v>0.87999999999999989</v>
      </c>
      <c r="AI12" s="100">
        <v>5633.1</v>
      </c>
      <c r="AJ12" s="101">
        <v>5570.5</v>
      </c>
      <c r="AK12" s="101">
        <v>5507.9</v>
      </c>
      <c r="AL12" s="90">
        <v>5633.1</v>
      </c>
      <c r="AM12" s="91">
        <v>5570.5</v>
      </c>
      <c r="AN12" s="91">
        <v>5507.9</v>
      </c>
    </row>
    <row r="13" spans="1:40" ht="15.75" x14ac:dyDescent="0.25">
      <c r="A13" s="76">
        <v>4</v>
      </c>
      <c r="B13" s="76" t="s">
        <v>7</v>
      </c>
      <c r="C13" s="87">
        <v>0.11</v>
      </c>
      <c r="D13" s="87">
        <v>0.1</v>
      </c>
      <c r="E13" s="87">
        <v>0.11</v>
      </c>
      <c r="F13" s="72">
        <v>5950</v>
      </c>
      <c r="G13" s="77">
        <f t="shared" si="0"/>
        <v>56514885.000000007</v>
      </c>
      <c r="H13" s="72">
        <v>500</v>
      </c>
      <c r="I13" s="77">
        <f t="shared" si="1"/>
        <v>13610000</v>
      </c>
      <c r="J13" s="83">
        <v>0</v>
      </c>
      <c r="K13" s="77">
        <f t="shared" si="2"/>
        <v>0</v>
      </c>
      <c r="L13" s="72">
        <v>60</v>
      </c>
      <c r="M13" s="77">
        <f t="shared" si="3"/>
        <v>777714</v>
      </c>
      <c r="N13" s="72">
        <v>60</v>
      </c>
      <c r="O13" s="77">
        <f t="shared" si="4"/>
        <v>777714</v>
      </c>
      <c r="P13" s="72">
        <f t="shared" si="15"/>
        <v>6510</v>
      </c>
      <c r="Q13" s="72">
        <f t="shared" si="5"/>
        <v>6570</v>
      </c>
      <c r="R13" s="77">
        <f t="shared" si="6"/>
        <v>71680313</v>
      </c>
      <c r="S13" s="78">
        <f t="shared" si="16"/>
        <v>63795478.57</v>
      </c>
      <c r="T13" s="73">
        <f t="shared" si="7"/>
        <v>7884834.4299999997</v>
      </c>
      <c r="U13" s="78">
        <f t="shared" si="8"/>
        <v>65367128.700000003</v>
      </c>
      <c r="V13" s="73">
        <f t="shared" si="8"/>
        <v>7263014.299999997</v>
      </c>
      <c r="W13" s="78">
        <f t="shared" si="9"/>
        <v>65486175.969999999</v>
      </c>
      <c r="X13" s="73">
        <f t="shared" si="9"/>
        <v>8093797.0300000012</v>
      </c>
      <c r="Y13" s="95">
        <f>ROUND(S13/1000,1)-0.1</f>
        <v>63795.4</v>
      </c>
      <c r="Z13" s="95">
        <f t="shared" si="18"/>
        <v>65367.1</v>
      </c>
      <c r="AA13" s="95">
        <f t="shared" si="19"/>
        <v>65486.2</v>
      </c>
      <c r="AB13" s="96">
        <f t="shared" si="10"/>
        <v>-63731683.170000002</v>
      </c>
      <c r="AC13" s="96">
        <f t="shared" si="11"/>
        <v>-65301761.600000001</v>
      </c>
      <c r="AD13" s="96">
        <f t="shared" si="12"/>
        <v>-65420689.769999996</v>
      </c>
      <c r="AE13" s="97">
        <f t="shared" si="20"/>
        <v>0.89</v>
      </c>
      <c r="AF13" s="97">
        <f t="shared" si="13"/>
        <v>0.9</v>
      </c>
      <c r="AG13" s="97">
        <f t="shared" si="14"/>
        <v>0.89</v>
      </c>
      <c r="AI13" s="100">
        <v>63795.5</v>
      </c>
      <c r="AJ13" s="101">
        <v>65367.1</v>
      </c>
      <c r="AK13" s="101">
        <v>65486.2</v>
      </c>
      <c r="AL13" s="90">
        <v>63795.4</v>
      </c>
      <c r="AM13" s="91">
        <v>65367.1</v>
      </c>
      <c r="AN13" s="91">
        <v>65486.2</v>
      </c>
    </row>
    <row r="14" spans="1:40" ht="15.75" x14ac:dyDescent="0.25">
      <c r="A14" s="76">
        <v>5</v>
      </c>
      <c r="B14" s="76" t="s">
        <v>8</v>
      </c>
      <c r="C14" s="87">
        <v>0.1</v>
      </c>
      <c r="D14" s="87">
        <v>0.11</v>
      </c>
      <c r="E14" s="87">
        <v>0.1</v>
      </c>
      <c r="F14" s="72">
        <v>400</v>
      </c>
      <c r="G14" s="77">
        <f t="shared" si="0"/>
        <v>3799320.0000000005</v>
      </c>
      <c r="H14" s="72">
        <v>150</v>
      </c>
      <c r="I14" s="77">
        <f t="shared" si="1"/>
        <v>4083000</v>
      </c>
      <c r="J14" s="83">
        <v>0</v>
      </c>
      <c r="K14" s="77">
        <f t="shared" si="2"/>
        <v>0</v>
      </c>
      <c r="L14" s="72">
        <v>10</v>
      </c>
      <c r="M14" s="77">
        <f t="shared" si="3"/>
        <v>129619</v>
      </c>
      <c r="N14" s="72">
        <v>10</v>
      </c>
      <c r="O14" s="77">
        <f t="shared" si="4"/>
        <v>129619</v>
      </c>
      <c r="P14" s="72">
        <f t="shared" si="15"/>
        <v>560</v>
      </c>
      <c r="Q14" s="72">
        <f t="shared" si="5"/>
        <v>570</v>
      </c>
      <c r="R14" s="77">
        <f t="shared" si="6"/>
        <v>8141558</v>
      </c>
      <c r="S14" s="78">
        <f t="shared" si="16"/>
        <v>7327402.2000000002</v>
      </c>
      <c r="T14" s="73">
        <f t="shared" si="7"/>
        <v>814155.79999999981</v>
      </c>
      <c r="U14" s="78">
        <f t="shared" si="8"/>
        <v>7330521.4900000002</v>
      </c>
      <c r="V14" s="73">
        <f t="shared" si="8"/>
        <v>906019.50999999978</v>
      </c>
      <c r="W14" s="78">
        <f t="shared" si="9"/>
        <v>7455629.25</v>
      </c>
      <c r="X14" s="73">
        <f t="shared" si="9"/>
        <v>828403.25</v>
      </c>
      <c r="Y14" s="95">
        <f t="shared" si="17"/>
        <v>7327.4</v>
      </c>
      <c r="Z14" s="95">
        <f t="shared" si="18"/>
        <v>7330.5</v>
      </c>
      <c r="AA14" s="95">
        <f>ROUND(W14/1000,1)</f>
        <v>7455.6</v>
      </c>
      <c r="AB14" s="96">
        <f t="shared" si="10"/>
        <v>-7320074.7999999998</v>
      </c>
      <c r="AC14" s="96">
        <f t="shared" si="11"/>
        <v>-7323190.9900000002</v>
      </c>
      <c r="AD14" s="96">
        <f t="shared" si="12"/>
        <v>-7448173.6500000004</v>
      </c>
      <c r="AE14" s="97">
        <f t="shared" si="20"/>
        <v>0.9</v>
      </c>
      <c r="AF14" s="97">
        <f t="shared" si="13"/>
        <v>0.89</v>
      </c>
      <c r="AG14" s="97">
        <f t="shared" si="14"/>
        <v>0.9</v>
      </c>
      <c r="AI14" s="100">
        <v>7327.4</v>
      </c>
      <c r="AJ14" s="101">
        <v>7330.5</v>
      </c>
      <c r="AK14" s="101">
        <v>7455.6</v>
      </c>
      <c r="AL14" s="90">
        <v>7327.4</v>
      </c>
      <c r="AM14" s="91">
        <v>7330.5</v>
      </c>
      <c r="AN14" s="91">
        <v>7455.6</v>
      </c>
    </row>
    <row r="15" spans="1:40" ht="15.75" x14ac:dyDescent="0.25">
      <c r="A15" s="76">
        <v>6</v>
      </c>
      <c r="B15" s="76" t="s">
        <v>49</v>
      </c>
      <c r="C15" s="87">
        <v>0.05</v>
      </c>
      <c r="D15" s="87">
        <v>0.05</v>
      </c>
      <c r="E15" s="87">
        <v>0.05</v>
      </c>
      <c r="F15" s="72">
        <v>550</v>
      </c>
      <c r="G15" s="77">
        <f t="shared" si="0"/>
        <v>5224065.0000000009</v>
      </c>
      <c r="H15" s="72">
        <v>250</v>
      </c>
      <c r="I15" s="77">
        <f t="shared" si="1"/>
        <v>6805000</v>
      </c>
      <c r="J15" s="84">
        <v>0</v>
      </c>
      <c r="K15" s="77">
        <f t="shared" si="2"/>
        <v>0</v>
      </c>
      <c r="L15" s="72">
        <v>8</v>
      </c>
      <c r="M15" s="77">
        <f t="shared" si="3"/>
        <v>103695.2</v>
      </c>
      <c r="N15" s="72">
        <v>8</v>
      </c>
      <c r="O15" s="77">
        <f t="shared" si="4"/>
        <v>103695.2</v>
      </c>
      <c r="P15" s="72">
        <f t="shared" si="15"/>
        <v>808</v>
      </c>
      <c r="Q15" s="72">
        <f t="shared" si="5"/>
        <v>816</v>
      </c>
      <c r="R15" s="77">
        <f t="shared" si="6"/>
        <v>12236455.399999999</v>
      </c>
      <c r="S15" s="78">
        <f t="shared" si="16"/>
        <v>11624632.630000001</v>
      </c>
      <c r="T15" s="73">
        <f t="shared" si="7"/>
        <v>611822.76999999769</v>
      </c>
      <c r="U15" s="78">
        <f t="shared" si="8"/>
        <v>11624632.630000001</v>
      </c>
      <c r="V15" s="73">
        <f t="shared" si="8"/>
        <v>611822.76999999769</v>
      </c>
      <c r="W15" s="78">
        <f t="shared" si="9"/>
        <v>11624632.630000001</v>
      </c>
      <c r="X15" s="73">
        <f t="shared" si="9"/>
        <v>611822.76999999769</v>
      </c>
      <c r="Y15" s="95">
        <f t="shared" si="17"/>
        <v>11624.6</v>
      </c>
      <c r="Z15" s="95">
        <f t="shared" si="18"/>
        <v>11624.6</v>
      </c>
      <c r="AA15" s="95">
        <f t="shared" si="19"/>
        <v>11624.6</v>
      </c>
      <c r="AB15" s="96">
        <f t="shared" si="10"/>
        <v>-11613008.030000001</v>
      </c>
      <c r="AC15" s="96">
        <f t="shared" si="11"/>
        <v>-11613008.030000001</v>
      </c>
      <c r="AD15" s="96">
        <f t="shared" si="12"/>
        <v>-11613008.030000001</v>
      </c>
      <c r="AE15" s="97">
        <f t="shared" si="20"/>
        <v>0.95000000000000018</v>
      </c>
      <c r="AF15" s="97">
        <f t="shared" si="13"/>
        <v>0.95000000000000018</v>
      </c>
      <c r="AG15" s="97">
        <f t="shared" si="14"/>
        <v>0.95000000000000018</v>
      </c>
      <c r="AI15" s="100">
        <v>11624.6</v>
      </c>
      <c r="AJ15" s="101">
        <v>11624.6</v>
      </c>
      <c r="AK15" s="101">
        <v>11624.6</v>
      </c>
      <c r="AL15" s="90">
        <v>11624.6</v>
      </c>
      <c r="AM15" s="91">
        <v>11624.6</v>
      </c>
      <c r="AN15" s="91">
        <v>11624.6</v>
      </c>
    </row>
    <row r="16" spans="1:40" ht="15.75" x14ac:dyDescent="0.25">
      <c r="A16" s="76">
        <v>7</v>
      </c>
      <c r="B16" s="76" t="s">
        <v>50</v>
      </c>
      <c r="C16" s="87">
        <v>0.11</v>
      </c>
      <c r="D16" s="87">
        <v>0.11</v>
      </c>
      <c r="E16" s="87">
        <v>0.12</v>
      </c>
      <c r="F16" s="72">
        <v>230</v>
      </c>
      <c r="G16" s="77">
        <f t="shared" si="0"/>
        <v>2184609.0000000005</v>
      </c>
      <c r="H16" s="72">
        <v>0</v>
      </c>
      <c r="I16" s="77">
        <f t="shared" si="1"/>
        <v>0</v>
      </c>
      <c r="J16" s="83">
        <v>20</v>
      </c>
      <c r="K16" s="77">
        <f t="shared" si="2"/>
        <v>544400</v>
      </c>
      <c r="L16" s="72">
        <v>10</v>
      </c>
      <c r="M16" s="77">
        <f t="shared" si="3"/>
        <v>129619</v>
      </c>
      <c r="N16" s="72">
        <v>0</v>
      </c>
      <c r="O16" s="77">
        <f t="shared" si="4"/>
        <v>0</v>
      </c>
      <c r="P16" s="72">
        <f t="shared" si="15"/>
        <v>260</v>
      </c>
      <c r="Q16" s="72">
        <f t="shared" si="5"/>
        <v>260</v>
      </c>
      <c r="R16" s="77">
        <f t="shared" si="6"/>
        <v>2858628.0000000005</v>
      </c>
      <c r="S16" s="78">
        <f t="shared" si="16"/>
        <v>2544178.92</v>
      </c>
      <c r="T16" s="73">
        <f t="shared" si="7"/>
        <v>314449.08000000054</v>
      </c>
      <c r="U16" s="78">
        <f t="shared" si="8"/>
        <v>2544178.92</v>
      </c>
      <c r="V16" s="73">
        <f t="shared" si="8"/>
        <v>314449.08000000054</v>
      </c>
      <c r="W16" s="78">
        <f t="shared" si="9"/>
        <v>2515592.64</v>
      </c>
      <c r="X16" s="73">
        <f t="shared" si="9"/>
        <v>343035.36000000034</v>
      </c>
      <c r="Y16" s="95">
        <f t="shared" si="17"/>
        <v>2544.1999999999998</v>
      </c>
      <c r="Z16" s="95">
        <f t="shared" si="18"/>
        <v>2544.1999999999998</v>
      </c>
      <c r="AA16" s="95">
        <f t="shared" si="19"/>
        <v>2515.6</v>
      </c>
      <c r="AB16" s="96">
        <f t="shared" si="10"/>
        <v>-2541634.7199999997</v>
      </c>
      <c r="AC16" s="96">
        <f t="shared" si="11"/>
        <v>-2541634.7199999997</v>
      </c>
      <c r="AD16" s="96">
        <f t="shared" si="12"/>
        <v>-2513077.04</v>
      </c>
      <c r="AE16" s="97">
        <f t="shared" si="20"/>
        <v>0.88999999999999979</v>
      </c>
      <c r="AF16" s="97">
        <f t="shared" si="13"/>
        <v>0.88999999999999979</v>
      </c>
      <c r="AG16" s="97">
        <f t="shared" si="14"/>
        <v>0.87999999999999989</v>
      </c>
      <c r="AI16" s="100">
        <v>2544.1999999999998</v>
      </c>
      <c r="AJ16" s="101">
        <v>2544.1999999999998</v>
      </c>
      <c r="AK16" s="101">
        <v>2515.6</v>
      </c>
      <c r="AL16" s="90">
        <v>2544.1999999999998</v>
      </c>
      <c r="AM16" s="91">
        <v>2544.1999999999998</v>
      </c>
      <c r="AN16" s="91">
        <v>2515.6</v>
      </c>
    </row>
    <row r="17" spans="1:40" ht="15.75" x14ac:dyDescent="0.25">
      <c r="A17" s="76">
        <v>8</v>
      </c>
      <c r="B17" s="76" t="s">
        <v>11</v>
      </c>
      <c r="C17" s="87">
        <v>0.1</v>
      </c>
      <c r="D17" s="87">
        <v>0.1</v>
      </c>
      <c r="E17" s="87">
        <v>0.1</v>
      </c>
      <c r="F17" s="72">
        <v>57</v>
      </c>
      <c r="G17" s="77">
        <f t="shared" si="0"/>
        <v>541403.10000000009</v>
      </c>
      <c r="H17" s="72">
        <v>178</v>
      </c>
      <c r="I17" s="77">
        <f t="shared" si="1"/>
        <v>4845160</v>
      </c>
      <c r="J17" s="83">
        <v>0</v>
      </c>
      <c r="K17" s="77">
        <f t="shared" si="2"/>
        <v>0</v>
      </c>
      <c r="L17" s="72">
        <v>0</v>
      </c>
      <c r="M17" s="77">
        <f t="shared" si="3"/>
        <v>0</v>
      </c>
      <c r="N17" s="72">
        <v>0</v>
      </c>
      <c r="O17" s="77">
        <f t="shared" si="4"/>
        <v>0</v>
      </c>
      <c r="P17" s="72">
        <f t="shared" si="15"/>
        <v>235</v>
      </c>
      <c r="Q17" s="72">
        <f t="shared" si="5"/>
        <v>235</v>
      </c>
      <c r="R17" s="77">
        <f t="shared" si="6"/>
        <v>5386563.0999999996</v>
      </c>
      <c r="S17" s="78">
        <f t="shared" si="16"/>
        <v>4847906.79</v>
      </c>
      <c r="T17" s="73">
        <f t="shared" si="7"/>
        <v>538656.30999999959</v>
      </c>
      <c r="U17" s="78">
        <f t="shared" si="8"/>
        <v>4847906.79</v>
      </c>
      <c r="V17" s="73">
        <f t="shared" si="8"/>
        <v>538656.30999999959</v>
      </c>
      <c r="W17" s="78">
        <f t="shared" si="9"/>
        <v>4847906.79</v>
      </c>
      <c r="X17" s="73">
        <f t="shared" si="9"/>
        <v>538656.30999999959</v>
      </c>
      <c r="Y17" s="95">
        <f t="shared" si="17"/>
        <v>4847.8999999999996</v>
      </c>
      <c r="Z17" s="95">
        <f t="shared" si="18"/>
        <v>4847.8999999999996</v>
      </c>
      <c r="AA17" s="95">
        <f t="shared" si="19"/>
        <v>4847.8999999999996</v>
      </c>
      <c r="AB17" s="96">
        <f t="shared" si="10"/>
        <v>-4843058.8899999997</v>
      </c>
      <c r="AC17" s="96">
        <f t="shared" si="11"/>
        <v>-4843058.8899999997</v>
      </c>
      <c r="AD17" s="96">
        <f t="shared" si="12"/>
        <v>-4843058.8899999997</v>
      </c>
      <c r="AE17" s="97">
        <f t="shared" si="20"/>
        <v>0.9</v>
      </c>
      <c r="AF17" s="97">
        <f t="shared" si="13"/>
        <v>0.9</v>
      </c>
      <c r="AG17" s="97">
        <f t="shared" si="14"/>
        <v>0.9</v>
      </c>
      <c r="AI17" s="100">
        <v>4906.2</v>
      </c>
      <c r="AJ17" s="101">
        <v>4847.8999999999996</v>
      </c>
      <c r="AK17" s="101">
        <v>4847.8999999999996</v>
      </c>
      <c r="AL17" s="90">
        <v>4847.8999999999996</v>
      </c>
      <c r="AM17" s="91">
        <v>4847.8999999999996</v>
      </c>
      <c r="AN17" s="91">
        <v>4847.8999999999996</v>
      </c>
    </row>
    <row r="18" spans="1:40" ht="15.75" x14ac:dyDescent="0.25">
      <c r="A18" s="76">
        <v>9</v>
      </c>
      <c r="B18" s="76" t="s">
        <v>12</v>
      </c>
      <c r="C18" s="87">
        <v>0.11</v>
      </c>
      <c r="D18" s="87">
        <v>0.12</v>
      </c>
      <c r="E18" s="87">
        <v>0.11</v>
      </c>
      <c r="F18" s="72">
        <v>300</v>
      </c>
      <c r="G18" s="77">
        <f t="shared" si="0"/>
        <v>2849490.0000000005</v>
      </c>
      <c r="H18" s="72">
        <v>50</v>
      </c>
      <c r="I18" s="77">
        <f t="shared" si="1"/>
        <v>1361000</v>
      </c>
      <c r="J18" s="83">
        <v>25</v>
      </c>
      <c r="K18" s="77">
        <f t="shared" si="2"/>
        <v>680500</v>
      </c>
      <c r="L18" s="72">
        <v>0</v>
      </c>
      <c r="M18" s="77">
        <f t="shared" si="3"/>
        <v>0</v>
      </c>
      <c r="N18" s="72">
        <v>0</v>
      </c>
      <c r="O18" s="77">
        <f t="shared" si="4"/>
        <v>0</v>
      </c>
      <c r="P18" s="72">
        <f t="shared" si="15"/>
        <v>375</v>
      </c>
      <c r="Q18" s="72">
        <f t="shared" si="5"/>
        <v>375</v>
      </c>
      <c r="R18" s="77">
        <f t="shared" si="6"/>
        <v>4890990</v>
      </c>
      <c r="S18" s="78">
        <f t="shared" si="16"/>
        <v>4352981.0999999996</v>
      </c>
      <c r="T18" s="73">
        <f t="shared" si="7"/>
        <v>538008.90000000037</v>
      </c>
      <c r="U18" s="78">
        <f t="shared" si="8"/>
        <v>4304071.2</v>
      </c>
      <c r="V18" s="73">
        <f t="shared" si="8"/>
        <v>586918.79999999981</v>
      </c>
      <c r="W18" s="78">
        <f t="shared" si="9"/>
        <v>4352981.0999999996</v>
      </c>
      <c r="X18" s="73">
        <f t="shared" si="9"/>
        <v>538008.90000000037</v>
      </c>
      <c r="Y18" s="95">
        <f t="shared" si="17"/>
        <v>4353</v>
      </c>
      <c r="Z18" s="95">
        <f t="shared" si="18"/>
        <v>4304.1000000000004</v>
      </c>
      <c r="AA18" s="95">
        <f t="shared" si="19"/>
        <v>4353</v>
      </c>
      <c r="AB18" s="96">
        <f t="shared" si="10"/>
        <v>-4348628.0999999996</v>
      </c>
      <c r="AC18" s="96">
        <f t="shared" si="11"/>
        <v>-4299767.1000000006</v>
      </c>
      <c r="AD18" s="96">
        <f t="shared" si="12"/>
        <v>-4348628.0999999996</v>
      </c>
      <c r="AE18" s="97">
        <f t="shared" si="20"/>
        <v>0.8899999999999999</v>
      </c>
      <c r="AF18" s="97">
        <f t="shared" si="13"/>
        <v>0.88</v>
      </c>
      <c r="AG18" s="97">
        <f t="shared" si="14"/>
        <v>0.8899999999999999</v>
      </c>
      <c r="AI18" s="100">
        <v>4353</v>
      </c>
      <c r="AJ18" s="101">
        <v>4304.1000000000004</v>
      </c>
      <c r="AK18" s="101">
        <v>4353</v>
      </c>
      <c r="AL18" s="90">
        <v>4353</v>
      </c>
      <c r="AM18" s="91">
        <v>4304.1000000000004</v>
      </c>
      <c r="AN18" s="91">
        <v>4353</v>
      </c>
    </row>
    <row r="19" spans="1:40" ht="15.75" x14ac:dyDescent="0.25">
      <c r="A19" s="76">
        <v>10</v>
      </c>
      <c r="B19" s="76" t="s">
        <v>13</v>
      </c>
      <c r="C19" s="87">
        <v>0.1</v>
      </c>
      <c r="D19" s="87">
        <v>0.11</v>
      </c>
      <c r="E19" s="87">
        <v>0.1</v>
      </c>
      <c r="F19" s="72">
        <v>215</v>
      </c>
      <c r="G19" s="77">
        <f t="shared" si="0"/>
        <v>2042134.5000000002</v>
      </c>
      <c r="H19" s="72">
        <v>160</v>
      </c>
      <c r="I19" s="77">
        <f t="shared" si="1"/>
        <v>4355200</v>
      </c>
      <c r="J19" s="83">
        <v>0</v>
      </c>
      <c r="K19" s="77">
        <f t="shared" si="2"/>
        <v>0</v>
      </c>
      <c r="L19" s="72">
        <v>2</v>
      </c>
      <c r="M19" s="77">
        <f t="shared" si="3"/>
        <v>25923.8</v>
      </c>
      <c r="N19" s="72">
        <v>2</v>
      </c>
      <c r="O19" s="77">
        <f t="shared" si="4"/>
        <v>25923.8</v>
      </c>
      <c r="P19" s="72">
        <f t="shared" si="15"/>
        <v>377</v>
      </c>
      <c r="Q19" s="72">
        <f t="shared" si="5"/>
        <v>379</v>
      </c>
      <c r="R19" s="77">
        <f t="shared" si="6"/>
        <v>6449182.0999999996</v>
      </c>
      <c r="S19" s="78">
        <f t="shared" si="16"/>
        <v>5804263.8899999997</v>
      </c>
      <c r="T19" s="73">
        <f t="shared" si="7"/>
        <v>644918.21</v>
      </c>
      <c r="U19" s="78">
        <f t="shared" si="8"/>
        <v>5739772.0600000005</v>
      </c>
      <c r="V19" s="73">
        <f t="shared" si="8"/>
        <v>709410.03999999911</v>
      </c>
      <c r="W19" s="78">
        <f t="shared" si="9"/>
        <v>5804263.8899999997</v>
      </c>
      <c r="X19" s="73">
        <f t="shared" si="9"/>
        <v>644918.21</v>
      </c>
      <c r="Y19" s="95">
        <f t="shared" si="17"/>
        <v>5804.3</v>
      </c>
      <c r="Z19" s="95">
        <f t="shared" si="18"/>
        <v>5739.8</v>
      </c>
      <c r="AA19" s="95">
        <f t="shared" si="19"/>
        <v>5804.3</v>
      </c>
      <c r="AB19" s="96">
        <f t="shared" si="10"/>
        <v>-5798459.5899999999</v>
      </c>
      <c r="AC19" s="96">
        <f t="shared" si="11"/>
        <v>-5734032.2600000007</v>
      </c>
      <c r="AD19" s="96">
        <f t="shared" si="12"/>
        <v>-5798459.5899999999</v>
      </c>
      <c r="AE19" s="97">
        <f t="shared" si="20"/>
        <v>0.9</v>
      </c>
      <c r="AF19" s="97">
        <f t="shared" si="13"/>
        <v>0.88999999860447432</v>
      </c>
      <c r="AG19" s="97">
        <f t="shared" si="14"/>
        <v>0.9</v>
      </c>
      <c r="AI19" s="100">
        <v>5757.6</v>
      </c>
      <c r="AJ19" s="101">
        <v>5693.6</v>
      </c>
      <c r="AK19" s="101">
        <v>5804.3</v>
      </c>
      <c r="AL19" s="90">
        <v>5804.3</v>
      </c>
      <c r="AM19" s="91">
        <v>5739.8</v>
      </c>
      <c r="AN19" s="91">
        <v>5804.3</v>
      </c>
    </row>
    <row r="20" spans="1:40" ht="15.75" x14ac:dyDescent="0.25">
      <c r="A20" s="76">
        <v>11</v>
      </c>
      <c r="B20" s="76" t="s">
        <v>51</v>
      </c>
      <c r="C20" s="87">
        <v>0.1</v>
      </c>
      <c r="D20" s="87">
        <v>0.11</v>
      </c>
      <c r="E20" s="87">
        <v>0.11</v>
      </c>
      <c r="F20" s="72">
        <v>445</v>
      </c>
      <c r="G20" s="77">
        <f t="shared" si="0"/>
        <v>4226743.5000000009</v>
      </c>
      <c r="H20" s="72">
        <v>0</v>
      </c>
      <c r="I20" s="77">
        <f t="shared" si="1"/>
        <v>0</v>
      </c>
      <c r="J20" s="83">
        <v>60</v>
      </c>
      <c r="K20" s="77">
        <f t="shared" si="2"/>
        <v>1633200</v>
      </c>
      <c r="L20" s="72">
        <v>2</v>
      </c>
      <c r="M20" s="77">
        <f t="shared" si="3"/>
        <v>25923.8</v>
      </c>
      <c r="N20" s="72">
        <v>2</v>
      </c>
      <c r="O20" s="77">
        <f t="shared" si="4"/>
        <v>25923.8</v>
      </c>
      <c r="P20" s="72">
        <f t="shared" si="15"/>
        <v>507</v>
      </c>
      <c r="Q20" s="72">
        <f t="shared" si="5"/>
        <v>509</v>
      </c>
      <c r="R20" s="77">
        <f t="shared" si="6"/>
        <v>5911791.1000000006</v>
      </c>
      <c r="S20" s="78">
        <f t="shared" si="16"/>
        <v>5320611.99</v>
      </c>
      <c r="T20" s="73">
        <f t="shared" si="7"/>
        <v>591179.11000000034</v>
      </c>
      <c r="U20" s="78">
        <f t="shared" si="8"/>
        <v>5447962.6900000004</v>
      </c>
      <c r="V20" s="73">
        <f t="shared" si="8"/>
        <v>673343.71000000089</v>
      </c>
      <c r="W20" s="78">
        <f t="shared" si="9"/>
        <v>5653626.5600000005</v>
      </c>
      <c r="X20" s="73">
        <f t="shared" si="9"/>
        <v>698762.84000000078</v>
      </c>
      <c r="Y20" s="95">
        <f t="shared" si="17"/>
        <v>5320.6</v>
      </c>
      <c r="Z20" s="95">
        <f t="shared" si="18"/>
        <v>5448</v>
      </c>
      <c r="AA20" s="95">
        <f t="shared" si="19"/>
        <v>5653.6</v>
      </c>
      <c r="AB20" s="96">
        <f t="shared" si="10"/>
        <v>-5315291.3900000006</v>
      </c>
      <c r="AC20" s="96">
        <f t="shared" si="11"/>
        <v>-5442514.6900000004</v>
      </c>
      <c r="AD20" s="96">
        <f t="shared" si="12"/>
        <v>-5647972.9600000009</v>
      </c>
      <c r="AE20" s="97">
        <f t="shared" si="20"/>
        <v>0.89999999999999991</v>
      </c>
      <c r="AF20" s="97">
        <f t="shared" si="13"/>
        <v>0.88999999901981697</v>
      </c>
      <c r="AG20" s="97">
        <f t="shared" si="14"/>
        <v>0.88999999905547345</v>
      </c>
      <c r="AI20" s="100">
        <v>5320.6</v>
      </c>
      <c r="AJ20" s="101">
        <v>5448</v>
      </c>
      <c r="AK20" s="101">
        <v>5653.6</v>
      </c>
      <c r="AL20" s="90">
        <v>5320.6</v>
      </c>
      <c r="AM20" s="91">
        <v>5448</v>
      </c>
      <c r="AN20" s="91">
        <v>5653.6</v>
      </c>
    </row>
    <row r="21" spans="1:40" ht="15.75" x14ac:dyDescent="0.25">
      <c r="A21" s="76">
        <v>12</v>
      </c>
      <c r="B21" s="76" t="s">
        <v>15</v>
      </c>
      <c r="C21" s="87">
        <v>0.11</v>
      </c>
      <c r="D21" s="87">
        <v>0.1</v>
      </c>
      <c r="E21" s="87">
        <v>0.1</v>
      </c>
      <c r="F21" s="72">
        <v>680</v>
      </c>
      <c r="G21" s="77">
        <f t="shared" si="0"/>
        <v>6458844.0000000009</v>
      </c>
      <c r="H21" s="72">
        <v>0</v>
      </c>
      <c r="I21" s="77">
        <f t="shared" si="1"/>
        <v>0</v>
      </c>
      <c r="J21" s="83">
        <v>50</v>
      </c>
      <c r="K21" s="77">
        <f t="shared" si="2"/>
        <v>1361000</v>
      </c>
      <c r="L21" s="72">
        <v>0</v>
      </c>
      <c r="M21" s="77">
        <f t="shared" si="3"/>
        <v>0</v>
      </c>
      <c r="N21" s="72">
        <v>0</v>
      </c>
      <c r="O21" s="77">
        <f t="shared" si="4"/>
        <v>0</v>
      </c>
      <c r="P21" s="72">
        <f t="shared" si="15"/>
        <v>730</v>
      </c>
      <c r="Q21" s="72">
        <f t="shared" si="5"/>
        <v>730</v>
      </c>
      <c r="R21" s="77">
        <f t="shared" si="6"/>
        <v>7819844.0000000009</v>
      </c>
      <c r="S21" s="78">
        <f t="shared" si="16"/>
        <v>6959661.1600000001</v>
      </c>
      <c r="T21" s="73">
        <f t="shared" si="7"/>
        <v>860182.84000000078</v>
      </c>
      <c r="U21" s="78">
        <f t="shared" si="8"/>
        <v>7037859.5999999996</v>
      </c>
      <c r="V21" s="73">
        <f t="shared" si="8"/>
        <v>781984.4000000013</v>
      </c>
      <c r="W21" s="78">
        <f t="shared" si="9"/>
        <v>7037859.5999999996</v>
      </c>
      <c r="X21" s="73">
        <f t="shared" si="9"/>
        <v>781984.4000000013</v>
      </c>
      <c r="Y21" s="95">
        <f t="shared" si="17"/>
        <v>6959.7</v>
      </c>
      <c r="Z21" s="95">
        <f>ROUND(U21/1000,1)-0.1</f>
        <v>7037.7999999999993</v>
      </c>
      <c r="AA21" s="95">
        <f t="shared" si="19"/>
        <v>7037.9</v>
      </c>
      <c r="AB21" s="96">
        <f t="shared" si="10"/>
        <v>-6952701.46</v>
      </c>
      <c r="AC21" s="96">
        <f t="shared" si="11"/>
        <v>-7030821.7999999998</v>
      </c>
      <c r="AD21" s="96">
        <f t="shared" si="12"/>
        <v>-7030821.6999999993</v>
      </c>
      <c r="AE21" s="97">
        <f t="shared" si="20"/>
        <v>0.8899999999999999</v>
      </c>
      <c r="AF21" s="97">
        <f t="shared" si="13"/>
        <v>0.8999999999999998</v>
      </c>
      <c r="AG21" s="97">
        <f t="shared" si="14"/>
        <v>0.8999999999999998</v>
      </c>
      <c r="AI21" s="100">
        <v>6959.7</v>
      </c>
      <c r="AJ21" s="101">
        <v>7037.9</v>
      </c>
      <c r="AK21" s="101">
        <v>7037.9</v>
      </c>
      <c r="AL21" s="90">
        <v>6959.7</v>
      </c>
      <c r="AM21" s="91">
        <v>7037.8</v>
      </c>
      <c r="AN21" s="91">
        <v>7037.9</v>
      </c>
    </row>
    <row r="22" spans="1:40" ht="15.75" x14ac:dyDescent="0.25">
      <c r="A22" s="76">
        <v>13</v>
      </c>
      <c r="B22" s="76" t="s">
        <v>16</v>
      </c>
      <c r="C22" s="87">
        <v>0.1</v>
      </c>
      <c r="D22" s="87">
        <v>0.11</v>
      </c>
      <c r="E22" s="87">
        <v>0.1</v>
      </c>
      <c r="F22" s="72">
        <v>375</v>
      </c>
      <c r="G22" s="77">
        <f t="shared" si="0"/>
        <v>3561862.5000000005</v>
      </c>
      <c r="H22" s="72">
        <v>0</v>
      </c>
      <c r="I22" s="77">
        <f t="shared" si="1"/>
        <v>0</v>
      </c>
      <c r="J22" s="83">
        <v>96</v>
      </c>
      <c r="K22" s="77">
        <f t="shared" si="2"/>
        <v>2613120</v>
      </c>
      <c r="L22" s="72">
        <v>0</v>
      </c>
      <c r="M22" s="77">
        <f t="shared" si="3"/>
        <v>0</v>
      </c>
      <c r="N22" s="72">
        <v>0</v>
      </c>
      <c r="O22" s="77">
        <f t="shared" si="4"/>
        <v>0</v>
      </c>
      <c r="P22" s="72">
        <f t="shared" si="15"/>
        <v>471</v>
      </c>
      <c r="Q22" s="72">
        <f t="shared" si="5"/>
        <v>471</v>
      </c>
      <c r="R22" s="77">
        <f t="shared" si="6"/>
        <v>6174982.5</v>
      </c>
      <c r="S22" s="78">
        <f t="shared" si="16"/>
        <v>5557484.25</v>
      </c>
      <c r="T22" s="73">
        <f t="shared" si="7"/>
        <v>617498.25</v>
      </c>
      <c r="U22" s="78">
        <f t="shared" si="8"/>
        <v>5495734.4199999999</v>
      </c>
      <c r="V22" s="73">
        <f t="shared" si="8"/>
        <v>679248.08000000007</v>
      </c>
      <c r="W22" s="78">
        <f t="shared" si="9"/>
        <v>5557484.25</v>
      </c>
      <c r="X22" s="73">
        <f t="shared" si="9"/>
        <v>617498.25</v>
      </c>
      <c r="Y22" s="95">
        <f t="shared" si="17"/>
        <v>5557.5</v>
      </c>
      <c r="Z22" s="95">
        <f t="shared" si="18"/>
        <v>5495.7</v>
      </c>
      <c r="AA22" s="95">
        <f t="shared" si="19"/>
        <v>5557.5</v>
      </c>
      <c r="AB22" s="96">
        <f t="shared" si="10"/>
        <v>-5551926.75</v>
      </c>
      <c r="AC22" s="96">
        <f t="shared" si="11"/>
        <v>-5490238.7199999997</v>
      </c>
      <c r="AD22" s="96">
        <f t="shared" si="12"/>
        <v>-5551926.75</v>
      </c>
      <c r="AE22" s="97">
        <f t="shared" si="20"/>
        <v>0.9</v>
      </c>
      <c r="AF22" s="97">
        <f t="shared" si="13"/>
        <v>0.88999999919028105</v>
      </c>
      <c r="AG22" s="97">
        <f t="shared" si="14"/>
        <v>0.9</v>
      </c>
      <c r="AI22" s="100">
        <v>5557.5</v>
      </c>
      <c r="AJ22" s="101">
        <v>5495.7</v>
      </c>
      <c r="AK22" s="101">
        <v>5557.5</v>
      </c>
      <c r="AL22" s="90">
        <v>5557.5</v>
      </c>
      <c r="AM22" s="91">
        <v>5495.7</v>
      </c>
      <c r="AN22" s="91">
        <v>5557.5</v>
      </c>
    </row>
    <row r="23" spans="1:40" ht="15.75" x14ac:dyDescent="0.25">
      <c r="A23" s="76">
        <v>14</v>
      </c>
      <c r="B23" s="76" t="s">
        <v>17</v>
      </c>
      <c r="C23" s="87">
        <v>0.11</v>
      </c>
      <c r="D23" s="87">
        <v>0.13</v>
      </c>
      <c r="E23" s="87">
        <v>0.13</v>
      </c>
      <c r="F23" s="72">
        <v>440</v>
      </c>
      <c r="G23" s="77">
        <f t="shared" si="0"/>
        <v>4179252.0000000005</v>
      </c>
      <c r="H23" s="72">
        <v>180</v>
      </c>
      <c r="I23" s="77">
        <f t="shared" si="1"/>
        <v>4899600</v>
      </c>
      <c r="J23" s="83">
        <v>60</v>
      </c>
      <c r="K23" s="77">
        <f t="shared" si="2"/>
        <v>1633200</v>
      </c>
      <c r="L23" s="72">
        <v>7</v>
      </c>
      <c r="M23" s="77">
        <f t="shared" si="3"/>
        <v>90733.3</v>
      </c>
      <c r="N23" s="72">
        <v>3</v>
      </c>
      <c r="O23" s="77">
        <f t="shared" si="4"/>
        <v>38885.699999999997</v>
      </c>
      <c r="P23" s="72">
        <f t="shared" si="15"/>
        <v>687</v>
      </c>
      <c r="Q23" s="72">
        <f t="shared" si="5"/>
        <v>690</v>
      </c>
      <c r="R23" s="77">
        <f t="shared" si="6"/>
        <v>10841671</v>
      </c>
      <c r="S23" s="78">
        <f t="shared" si="16"/>
        <v>9649087.1899999995</v>
      </c>
      <c r="T23" s="73">
        <f t="shared" si="7"/>
        <v>1192583.8100000005</v>
      </c>
      <c r="U23" s="78">
        <f t="shared" si="8"/>
        <v>9432253.7699999996</v>
      </c>
      <c r="V23" s="73">
        <f t="shared" si="8"/>
        <v>1409417.2300000004</v>
      </c>
      <c r="W23" s="78">
        <f t="shared" si="9"/>
        <v>9432253.7699999996</v>
      </c>
      <c r="X23" s="73">
        <f t="shared" si="9"/>
        <v>1409417.2300000004</v>
      </c>
      <c r="Y23" s="95">
        <f t="shared" si="17"/>
        <v>9649.1</v>
      </c>
      <c r="Z23" s="95">
        <f t="shared" si="18"/>
        <v>9432.2999999999993</v>
      </c>
      <c r="AA23" s="95">
        <f t="shared" si="19"/>
        <v>9432.2999999999993</v>
      </c>
      <c r="AB23" s="96">
        <f t="shared" si="10"/>
        <v>-9639438.0899999999</v>
      </c>
      <c r="AC23" s="96">
        <f t="shared" si="11"/>
        <v>-9422821.4699999988</v>
      </c>
      <c r="AD23" s="96">
        <f t="shared" si="12"/>
        <v>-9422821.4699999988</v>
      </c>
      <c r="AE23" s="97">
        <f t="shared" si="20"/>
        <v>0.8899999999999999</v>
      </c>
      <c r="AF23" s="97">
        <f t="shared" si="13"/>
        <v>0.87</v>
      </c>
      <c r="AG23" s="97">
        <f t="shared" si="14"/>
        <v>0.87</v>
      </c>
      <c r="AI23" s="100">
        <v>9649.1</v>
      </c>
      <c r="AJ23" s="101">
        <v>9432.2999999999993</v>
      </c>
      <c r="AK23" s="101">
        <v>9432.2999999999993</v>
      </c>
      <c r="AL23" s="90">
        <v>9649.1</v>
      </c>
      <c r="AM23" s="91">
        <v>9432.2999999999993</v>
      </c>
      <c r="AN23" s="91">
        <v>9432.2999999999993</v>
      </c>
    </row>
    <row r="24" spans="1:40" ht="15.75" x14ac:dyDescent="0.25">
      <c r="A24" s="76">
        <v>15</v>
      </c>
      <c r="B24" s="76" t="s">
        <v>18</v>
      </c>
      <c r="C24" s="87">
        <v>0.12</v>
      </c>
      <c r="D24" s="87">
        <v>0.1</v>
      </c>
      <c r="E24" s="87">
        <v>0.1</v>
      </c>
      <c r="F24" s="72">
        <v>235</v>
      </c>
      <c r="G24" s="77">
        <f t="shared" si="0"/>
        <v>2232100.5000000005</v>
      </c>
      <c r="H24" s="72">
        <v>90</v>
      </c>
      <c r="I24" s="77">
        <f t="shared" si="1"/>
        <v>2449800</v>
      </c>
      <c r="J24" s="83">
        <v>0</v>
      </c>
      <c r="K24" s="77">
        <f t="shared" si="2"/>
        <v>0</v>
      </c>
      <c r="L24" s="72">
        <v>0</v>
      </c>
      <c r="M24" s="77">
        <f t="shared" si="3"/>
        <v>0</v>
      </c>
      <c r="N24" s="72">
        <v>0</v>
      </c>
      <c r="O24" s="77">
        <f t="shared" si="4"/>
        <v>0</v>
      </c>
      <c r="P24" s="72">
        <f t="shared" si="15"/>
        <v>325</v>
      </c>
      <c r="Q24" s="72">
        <f t="shared" si="5"/>
        <v>325</v>
      </c>
      <c r="R24" s="77">
        <f t="shared" si="6"/>
        <v>4681900.5</v>
      </c>
      <c r="S24" s="78">
        <f t="shared" si="16"/>
        <v>4120072.44</v>
      </c>
      <c r="T24" s="73">
        <f t="shared" si="7"/>
        <v>561828.06000000006</v>
      </c>
      <c r="U24" s="78">
        <f t="shared" si="8"/>
        <v>4213710.45</v>
      </c>
      <c r="V24" s="73">
        <f t="shared" si="8"/>
        <v>468190.04999999981</v>
      </c>
      <c r="W24" s="78">
        <f t="shared" si="9"/>
        <v>4213710.45</v>
      </c>
      <c r="X24" s="73">
        <f t="shared" si="9"/>
        <v>468190.04999999981</v>
      </c>
      <c r="Y24" s="95">
        <f t="shared" si="17"/>
        <v>4120.1000000000004</v>
      </c>
      <c r="Z24" s="95">
        <f t="shared" si="18"/>
        <v>4213.7</v>
      </c>
      <c r="AA24" s="95">
        <f t="shared" si="19"/>
        <v>4213.7</v>
      </c>
      <c r="AB24" s="96">
        <f t="shared" si="10"/>
        <v>-4115952.34</v>
      </c>
      <c r="AC24" s="96">
        <f t="shared" si="11"/>
        <v>-4209496.75</v>
      </c>
      <c r="AD24" s="96">
        <f t="shared" si="12"/>
        <v>-4209496.75</v>
      </c>
      <c r="AE24" s="97">
        <f t="shared" si="20"/>
        <v>0.88</v>
      </c>
      <c r="AF24" s="97">
        <f t="shared" si="13"/>
        <v>0.9</v>
      </c>
      <c r="AG24" s="97">
        <f t="shared" si="14"/>
        <v>0.9</v>
      </c>
      <c r="AI24" s="100">
        <v>4120.1000000000004</v>
      </c>
      <c r="AJ24" s="101">
        <v>4213.7</v>
      </c>
      <c r="AK24" s="101">
        <v>4213.7</v>
      </c>
      <c r="AL24" s="90">
        <v>4120.1000000000004</v>
      </c>
      <c r="AM24" s="91">
        <v>4213.7</v>
      </c>
      <c r="AN24" s="91">
        <v>4213.7</v>
      </c>
    </row>
    <row r="25" spans="1:40" ht="15.75" x14ac:dyDescent="0.25">
      <c r="A25" s="76">
        <v>16</v>
      </c>
      <c r="B25" s="76" t="s">
        <v>52</v>
      </c>
      <c r="C25" s="87">
        <v>0.22</v>
      </c>
      <c r="D25" s="87">
        <v>0.21</v>
      </c>
      <c r="E25" s="87">
        <v>0.2</v>
      </c>
      <c r="F25" s="72">
        <v>80</v>
      </c>
      <c r="G25" s="77">
        <f t="shared" si="0"/>
        <v>759864.00000000012</v>
      </c>
      <c r="H25" s="72">
        <v>70</v>
      </c>
      <c r="I25" s="77">
        <f t="shared" si="1"/>
        <v>1905400</v>
      </c>
      <c r="J25" s="83">
        <v>0</v>
      </c>
      <c r="K25" s="77">
        <f t="shared" si="2"/>
        <v>0</v>
      </c>
      <c r="L25" s="72">
        <v>0</v>
      </c>
      <c r="M25" s="77">
        <f t="shared" si="3"/>
        <v>0</v>
      </c>
      <c r="N25" s="72">
        <v>0</v>
      </c>
      <c r="O25" s="77">
        <f t="shared" si="4"/>
        <v>0</v>
      </c>
      <c r="P25" s="72">
        <f t="shared" si="15"/>
        <v>150</v>
      </c>
      <c r="Q25" s="72">
        <f t="shared" si="5"/>
        <v>150</v>
      </c>
      <c r="R25" s="77">
        <f t="shared" si="6"/>
        <v>2665264</v>
      </c>
      <c r="S25" s="78">
        <f t="shared" si="16"/>
        <v>2078905.92</v>
      </c>
      <c r="T25" s="73">
        <f t="shared" si="7"/>
        <v>586358.08000000007</v>
      </c>
      <c r="U25" s="78">
        <f t="shared" si="8"/>
        <v>2105558.56</v>
      </c>
      <c r="V25" s="73">
        <f t="shared" si="8"/>
        <v>559705.43999999994</v>
      </c>
      <c r="W25" s="78">
        <f t="shared" si="9"/>
        <v>2132211.2000000002</v>
      </c>
      <c r="X25" s="73">
        <f t="shared" si="9"/>
        <v>533052.79999999981</v>
      </c>
      <c r="Y25" s="95">
        <f t="shared" si="17"/>
        <v>2078.9</v>
      </c>
      <c r="Z25" s="95">
        <f t="shared" si="18"/>
        <v>2105.6</v>
      </c>
      <c r="AA25" s="95">
        <f t="shared" si="19"/>
        <v>2132.1999999999998</v>
      </c>
      <c r="AB25" s="96">
        <f t="shared" si="10"/>
        <v>-2076827.02</v>
      </c>
      <c r="AC25" s="96">
        <f t="shared" si="11"/>
        <v>-2103452.96</v>
      </c>
      <c r="AD25" s="96">
        <f t="shared" si="12"/>
        <v>-2130079</v>
      </c>
      <c r="AE25" s="97">
        <f t="shared" si="20"/>
        <v>0.78</v>
      </c>
      <c r="AF25" s="97">
        <f t="shared" si="13"/>
        <v>0.79</v>
      </c>
      <c r="AG25" s="97">
        <f t="shared" si="14"/>
        <v>0.8</v>
      </c>
      <c r="AI25" s="100">
        <v>2078.9</v>
      </c>
      <c r="AJ25" s="101">
        <v>2105.6</v>
      </c>
      <c r="AK25" s="101">
        <v>2132.1999999999998</v>
      </c>
      <c r="AL25" s="90">
        <v>2930.1</v>
      </c>
      <c r="AM25" s="91">
        <v>2930.1</v>
      </c>
      <c r="AN25" s="91">
        <v>2962.3</v>
      </c>
    </row>
    <row r="26" spans="1:40" ht="15.75" x14ac:dyDescent="0.25">
      <c r="A26" s="76">
        <v>17</v>
      </c>
      <c r="B26" s="76" t="s">
        <v>53</v>
      </c>
      <c r="C26" s="87">
        <v>0.09</v>
      </c>
      <c r="D26" s="87">
        <v>0.09</v>
      </c>
      <c r="E26" s="87">
        <v>0.08</v>
      </c>
      <c r="F26" s="72">
        <v>339</v>
      </c>
      <c r="G26" s="77">
        <f t="shared" si="0"/>
        <v>3219923.7</v>
      </c>
      <c r="H26" s="72">
        <v>0</v>
      </c>
      <c r="I26" s="77">
        <f t="shared" si="1"/>
        <v>0</v>
      </c>
      <c r="J26" s="83">
        <v>0</v>
      </c>
      <c r="K26" s="77">
        <f t="shared" si="2"/>
        <v>0</v>
      </c>
      <c r="L26" s="72">
        <v>0</v>
      </c>
      <c r="M26" s="77">
        <f t="shared" si="3"/>
        <v>0</v>
      </c>
      <c r="N26" s="72">
        <v>0</v>
      </c>
      <c r="O26" s="77">
        <f t="shared" si="4"/>
        <v>0</v>
      </c>
      <c r="P26" s="72">
        <f t="shared" si="15"/>
        <v>339</v>
      </c>
      <c r="Q26" s="72">
        <f t="shared" si="5"/>
        <v>339</v>
      </c>
      <c r="R26" s="77">
        <f t="shared" si="6"/>
        <v>3219923.7</v>
      </c>
      <c r="S26" s="78">
        <f>ROUND(R26*(1-C26),2)-0.01</f>
        <v>2930130.56</v>
      </c>
      <c r="T26" s="73">
        <f t="shared" si="7"/>
        <v>289793.14000000013</v>
      </c>
      <c r="U26" s="78">
        <f t="shared" ref="U26:V27" si="21">+S52</f>
        <v>2930130.56</v>
      </c>
      <c r="V26" s="73">
        <f t="shared" si="21"/>
        <v>289793.14000000013</v>
      </c>
      <c r="W26" s="78">
        <f t="shared" ref="W26:X27" si="22">+S78</f>
        <v>2962329.79</v>
      </c>
      <c r="X26" s="73">
        <f t="shared" si="22"/>
        <v>257593.91000000015</v>
      </c>
      <c r="Y26" s="95">
        <f t="shared" si="17"/>
        <v>2930.1</v>
      </c>
      <c r="Z26" s="95">
        <f t="shared" si="18"/>
        <v>2930.1</v>
      </c>
      <c r="AA26" s="95">
        <f t="shared" si="19"/>
        <v>2962.3</v>
      </c>
      <c r="AB26" s="96">
        <f t="shared" si="10"/>
        <v>-2927200.46</v>
      </c>
      <c r="AC26" s="96">
        <f t="shared" si="11"/>
        <v>-2927200.46</v>
      </c>
      <c r="AD26" s="96">
        <f t="shared" si="12"/>
        <v>-2959367.49</v>
      </c>
      <c r="AE26" s="97">
        <f t="shared" si="20"/>
        <v>0.90999999782603536</v>
      </c>
      <c r="AF26" s="97">
        <f t="shared" si="13"/>
        <v>0.90999999782603536</v>
      </c>
      <c r="AG26" s="97">
        <f t="shared" si="14"/>
        <v>0.9199999956520708</v>
      </c>
      <c r="AI26" s="100">
        <v>2930.1</v>
      </c>
      <c r="AJ26" s="101">
        <v>2930.1</v>
      </c>
      <c r="AK26" s="101">
        <v>2962.3</v>
      </c>
      <c r="AL26" s="90">
        <v>7252.4</v>
      </c>
      <c r="AM26" s="91">
        <v>7333.9</v>
      </c>
      <c r="AN26" s="91">
        <v>7333.9</v>
      </c>
    </row>
    <row r="27" spans="1:40" ht="16.5" thickBot="1" x14ac:dyDescent="0.3">
      <c r="A27" s="76">
        <v>18</v>
      </c>
      <c r="B27" s="76" t="s">
        <v>20</v>
      </c>
      <c r="C27" s="87">
        <v>0.11</v>
      </c>
      <c r="D27" s="87">
        <v>0.1</v>
      </c>
      <c r="E27" s="87">
        <v>0.1</v>
      </c>
      <c r="F27" s="72">
        <v>600</v>
      </c>
      <c r="G27" s="77">
        <f t="shared" si="0"/>
        <v>5698980.0000000009</v>
      </c>
      <c r="H27" s="72">
        <v>30</v>
      </c>
      <c r="I27" s="77">
        <f t="shared" si="1"/>
        <v>816600</v>
      </c>
      <c r="J27" s="83">
        <v>60</v>
      </c>
      <c r="K27" s="77">
        <f t="shared" si="2"/>
        <v>1633200</v>
      </c>
      <c r="L27" s="72">
        <v>0</v>
      </c>
      <c r="M27" s="77">
        <f t="shared" si="3"/>
        <v>0</v>
      </c>
      <c r="N27" s="72">
        <v>0</v>
      </c>
      <c r="O27" s="77">
        <f t="shared" si="4"/>
        <v>0</v>
      </c>
      <c r="P27" s="72">
        <f t="shared" si="15"/>
        <v>690</v>
      </c>
      <c r="Q27" s="72">
        <f t="shared" si="5"/>
        <v>690</v>
      </c>
      <c r="R27" s="77">
        <f t="shared" si="6"/>
        <v>8148780.0000000009</v>
      </c>
      <c r="S27" s="78">
        <f t="shared" si="16"/>
        <v>7252414.2000000002</v>
      </c>
      <c r="T27" s="73">
        <f t="shared" si="7"/>
        <v>896365.80000000075</v>
      </c>
      <c r="U27" s="78">
        <f t="shared" si="21"/>
        <v>7333902</v>
      </c>
      <c r="V27" s="73">
        <f t="shared" si="21"/>
        <v>814878.00000000093</v>
      </c>
      <c r="W27" s="78">
        <f t="shared" si="22"/>
        <v>7333902</v>
      </c>
      <c r="X27" s="73">
        <f t="shared" si="22"/>
        <v>814878.00000000093</v>
      </c>
      <c r="Y27" s="95">
        <f t="shared" si="17"/>
        <v>7252.4</v>
      </c>
      <c r="Z27" s="95">
        <f t="shared" si="18"/>
        <v>7333.9</v>
      </c>
      <c r="AA27" s="95">
        <f t="shared" si="19"/>
        <v>7333.9</v>
      </c>
      <c r="AB27" s="96">
        <f t="shared" si="10"/>
        <v>-7245161.7999999998</v>
      </c>
      <c r="AC27" s="96">
        <f t="shared" si="11"/>
        <v>-7326568.0999999996</v>
      </c>
      <c r="AD27" s="96">
        <f t="shared" si="12"/>
        <v>-7326568.0999999996</v>
      </c>
      <c r="AE27" s="97">
        <f t="shared" si="20"/>
        <v>0.8899999999999999</v>
      </c>
      <c r="AF27" s="97">
        <f t="shared" si="13"/>
        <v>0.89999999999999991</v>
      </c>
      <c r="AG27" s="97">
        <f t="shared" si="14"/>
        <v>0.89999999999999991</v>
      </c>
      <c r="AI27" s="102">
        <v>7252.4</v>
      </c>
      <c r="AJ27" s="103">
        <v>7333.9</v>
      </c>
      <c r="AK27" s="103">
        <v>7333.9</v>
      </c>
      <c r="AL27" s="92">
        <v>2078.9</v>
      </c>
      <c r="AM27" s="93">
        <v>2105.6</v>
      </c>
      <c r="AN27" s="93">
        <v>2132.1999999999998</v>
      </c>
    </row>
    <row r="28" spans="1:40" ht="15" x14ac:dyDescent="0.2">
      <c r="A28" s="113"/>
      <c r="B28" s="113" t="s">
        <v>54</v>
      </c>
      <c r="C28" s="113"/>
      <c r="D28" s="113"/>
      <c r="E28" s="113"/>
      <c r="F28" s="72">
        <f t="shared" ref="F28:AD28" si="23">SUM(F10:F27)</f>
        <v>11936</v>
      </c>
      <c r="G28" s="72">
        <f t="shared" si="23"/>
        <v>113371708.80000001</v>
      </c>
      <c r="H28" s="72">
        <f t="shared" si="23"/>
        <v>1763</v>
      </c>
      <c r="I28" s="72">
        <f t="shared" si="23"/>
        <v>47988860</v>
      </c>
      <c r="J28" s="72">
        <f t="shared" si="23"/>
        <v>426</v>
      </c>
      <c r="K28" s="72">
        <f t="shared" si="23"/>
        <v>11595720</v>
      </c>
      <c r="L28" s="72">
        <f t="shared" si="23"/>
        <v>99</v>
      </c>
      <c r="M28" s="72">
        <f t="shared" si="23"/>
        <v>1283228.1000000001</v>
      </c>
      <c r="N28" s="72">
        <f t="shared" si="23"/>
        <v>85</v>
      </c>
      <c r="O28" s="72">
        <f t="shared" si="23"/>
        <v>1101761.5</v>
      </c>
      <c r="P28" s="72">
        <f t="shared" si="23"/>
        <v>14224</v>
      </c>
      <c r="Q28" s="72">
        <f t="shared" si="23"/>
        <v>14309</v>
      </c>
      <c r="R28" s="77">
        <f t="shared" si="23"/>
        <v>175341278.39999998</v>
      </c>
      <c r="S28" s="77">
        <f t="shared" si="23"/>
        <v>156935917.70999998</v>
      </c>
      <c r="T28" s="77">
        <f t="shared" si="23"/>
        <v>18405360.690000001</v>
      </c>
      <c r="U28" s="77">
        <f t="shared" si="23"/>
        <v>158463439.75</v>
      </c>
      <c r="V28" s="77">
        <f t="shared" si="23"/>
        <v>18132166.949999999</v>
      </c>
      <c r="W28" s="77">
        <f t="shared" si="23"/>
        <v>159096447.23999995</v>
      </c>
      <c r="X28" s="77">
        <f t="shared" si="23"/>
        <v>18727563.960000005</v>
      </c>
      <c r="Y28" s="77">
        <f t="shared" si="23"/>
        <v>156935.9</v>
      </c>
      <c r="Z28" s="77">
        <f t="shared" si="23"/>
        <v>158463.40000000002</v>
      </c>
      <c r="AA28" s="77">
        <f t="shared" si="23"/>
        <v>159096.5</v>
      </c>
      <c r="AB28" s="77">
        <f t="shared" si="23"/>
        <v>-156778981.81000003</v>
      </c>
      <c r="AC28" s="77">
        <f t="shared" si="23"/>
        <v>-158304976.34999999</v>
      </c>
      <c r="AD28" s="77">
        <f t="shared" si="23"/>
        <v>-158937350.74000004</v>
      </c>
      <c r="AE28" s="97">
        <f t="shared" si="20"/>
        <v>0.89503121650560524</v>
      </c>
      <c r="AF28" s="97">
        <f t="shared" ref="AF28" si="24">+U28/R28</f>
        <v>0.90374292463240091</v>
      </c>
      <c r="AG28" s="97">
        <f t="shared" ref="AG28" si="25">+W28/R28</f>
        <v>0.90735306992035691</v>
      </c>
      <c r="AI28" s="104">
        <f>SUM(AI10:AI27)</f>
        <v>156947.6</v>
      </c>
      <c r="AJ28" s="104">
        <f t="shared" ref="AJ28:AK28" si="26">SUM(AJ10:AJ27)</f>
        <v>158417.30000000002</v>
      </c>
      <c r="AK28" s="104">
        <f t="shared" si="26"/>
        <v>159096.5</v>
      </c>
    </row>
    <row r="29" spans="1:40" ht="15" x14ac:dyDescent="0.25"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80"/>
      <c r="S29" s="94">
        <f>+S28-S30</f>
        <v>8739708.219999969</v>
      </c>
      <c r="T29" s="94">
        <f>+T28-T30</f>
        <v>18405360.690000001</v>
      </c>
      <c r="U29" s="94">
        <f>+U28-U30</f>
        <v>8879409.6799999774</v>
      </c>
      <c r="V29" s="94">
        <f>+V28-V30</f>
        <v>-131451863.12000002</v>
      </c>
      <c r="W29" s="94">
        <f>+W28-W30</f>
        <v>8871125.8399999142</v>
      </c>
      <c r="X29" s="79"/>
      <c r="Y29" s="79"/>
      <c r="Z29" s="79"/>
      <c r="AB29" s="105"/>
      <c r="AC29" s="105"/>
      <c r="AD29" s="105"/>
    </row>
    <row r="30" spans="1:40" ht="26.25" hidden="1" x14ac:dyDescent="0.4">
      <c r="A30" s="109">
        <v>2026</v>
      </c>
      <c r="B30" s="79"/>
      <c r="C30" s="79"/>
      <c r="D30" s="79"/>
      <c r="E30" s="79"/>
      <c r="F30" s="81"/>
      <c r="G30" s="81"/>
      <c r="H30" s="81"/>
      <c r="I30" s="81"/>
      <c r="J30" s="81"/>
      <c r="K30" s="81"/>
      <c r="L30" s="81"/>
      <c r="M30" s="85"/>
      <c r="N30" s="79"/>
      <c r="O30" s="79"/>
      <c r="P30" s="79"/>
      <c r="Q30" s="79"/>
      <c r="R30" s="79"/>
      <c r="S30" s="114">
        <v>148196209.49000001</v>
      </c>
      <c r="T30" s="106"/>
      <c r="U30" s="114">
        <v>149584030.07000002</v>
      </c>
      <c r="V30" s="114">
        <v>149584030.07000002</v>
      </c>
      <c r="W30" s="114">
        <v>150225321.40000004</v>
      </c>
      <c r="X30" s="79"/>
      <c r="Y30" s="79"/>
      <c r="Z30" s="79"/>
    </row>
    <row r="31" spans="1:40" ht="12.75" hidden="1" customHeight="1" x14ac:dyDescent="0.2">
      <c r="A31" s="143" t="s">
        <v>55</v>
      </c>
      <c r="B31" s="143" t="s">
        <v>40</v>
      </c>
      <c r="C31" s="146" t="s">
        <v>28</v>
      </c>
      <c r="D31" s="147"/>
      <c r="E31" s="148"/>
      <c r="F31" s="146" t="s">
        <v>41</v>
      </c>
      <c r="G31" s="148"/>
      <c r="H31" s="146" t="s">
        <v>42</v>
      </c>
      <c r="I31" s="148"/>
      <c r="J31" s="146" t="s">
        <v>43</v>
      </c>
      <c r="K31" s="148"/>
      <c r="L31" s="146" t="s">
        <v>44</v>
      </c>
      <c r="M31" s="148"/>
      <c r="N31" s="146" t="s">
        <v>45</v>
      </c>
      <c r="O31" s="148"/>
      <c r="P31" s="146" t="s">
        <v>65</v>
      </c>
      <c r="Q31" s="147"/>
      <c r="R31" s="148"/>
      <c r="S31" s="155">
        <v>2026</v>
      </c>
      <c r="T31" s="156"/>
      <c r="U31" s="140" t="s">
        <v>64</v>
      </c>
    </row>
    <row r="32" spans="1:40" ht="12.75" hidden="1" customHeight="1" x14ac:dyDescent="0.2">
      <c r="A32" s="144"/>
      <c r="B32" s="144"/>
      <c r="C32" s="149"/>
      <c r="D32" s="150"/>
      <c r="E32" s="151"/>
      <c r="F32" s="149"/>
      <c r="G32" s="151"/>
      <c r="H32" s="149"/>
      <c r="I32" s="151"/>
      <c r="J32" s="149"/>
      <c r="K32" s="151"/>
      <c r="L32" s="149"/>
      <c r="M32" s="151"/>
      <c r="N32" s="149"/>
      <c r="O32" s="151"/>
      <c r="P32" s="149"/>
      <c r="Q32" s="150"/>
      <c r="R32" s="151"/>
      <c r="S32" s="157"/>
      <c r="T32" s="158"/>
      <c r="U32" s="141"/>
    </row>
    <row r="33" spans="1:21" ht="12.75" hidden="1" customHeight="1" x14ac:dyDescent="0.2">
      <c r="A33" s="144"/>
      <c r="B33" s="144"/>
      <c r="C33" s="149"/>
      <c r="D33" s="150"/>
      <c r="E33" s="151"/>
      <c r="F33" s="149"/>
      <c r="G33" s="151"/>
      <c r="H33" s="149"/>
      <c r="I33" s="151"/>
      <c r="J33" s="149"/>
      <c r="K33" s="151"/>
      <c r="L33" s="149"/>
      <c r="M33" s="151"/>
      <c r="N33" s="149"/>
      <c r="O33" s="151"/>
      <c r="P33" s="149"/>
      <c r="Q33" s="150"/>
      <c r="R33" s="151"/>
      <c r="S33" s="157"/>
      <c r="T33" s="158"/>
      <c r="U33" s="141"/>
    </row>
    <row r="34" spans="1:21" ht="12.75" hidden="1" customHeight="1" x14ac:dyDescent="0.2">
      <c r="A34" s="144"/>
      <c r="B34" s="144"/>
      <c r="C34" s="152"/>
      <c r="D34" s="153"/>
      <c r="E34" s="154"/>
      <c r="F34" s="152"/>
      <c r="G34" s="154"/>
      <c r="H34" s="152"/>
      <c r="I34" s="154"/>
      <c r="J34" s="152"/>
      <c r="K34" s="154"/>
      <c r="L34" s="152"/>
      <c r="M34" s="154"/>
      <c r="N34" s="152"/>
      <c r="O34" s="154"/>
      <c r="P34" s="152"/>
      <c r="Q34" s="153"/>
      <c r="R34" s="154"/>
      <c r="S34" s="159"/>
      <c r="T34" s="160"/>
      <c r="U34" s="142"/>
    </row>
    <row r="35" spans="1:21" ht="45" hidden="1" x14ac:dyDescent="0.25">
      <c r="A35" s="145"/>
      <c r="B35" s="145"/>
      <c r="C35" s="110">
        <v>2025</v>
      </c>
      <c r="D35" s="110">
        <v>2026</v>
      </c>
      <c r="E35" s="110">
        <v>2027</v>
      </c>
      <c r="F35" s="86" t="s">
        <v>56</v>
      </c>
      <c r="G35" s="111">
        <f>452.3*21</f>
        <v>9498.3000000000011</v>
      </c>
      <c r="H35" s="86" t="s">
        <v>56</v>
      </c>
      <c r="I35" s="86">
        <f>+K35</f>
        <v>27220</v>
      </c>
      <c r="J35" s="86" t="s">
        <v>56</v>
      </c>
      <c r="K35" s="86">
        <v>27220</v>
      </c>
      <c r="L35" s="86" t="s">
        <v>56</v>
      </c>
      <c r="M35" s="86">
        <f>ROUND(K35/21*10,1)</f>
        <v>12961.9</v>
      </c>
      <c r="N35" s="86" t="s">
        <v>56</v>
      </c>
      <c r="O35" s="86">
        <f>+M35</f>
        <v>12961.9</v>
      </c>
      <c r="P35" s="86" t="s">
        <v>56</v>
      </c>
      <c r="Q35" s="86" t="s">
        <v>57</v>
      </c>
      <c r="R35" s="75" t="s">
        <v>46</v>
      </c>
      <c r="S35" s="86" t="s">
        <v>3</v>
      </c>
      <c r="T35" s="86" t="s">
        <v>58</v>
      </c>
      <c r="U35" s="83">
        <v>2026</v>
      </c>
    </row>
    <row r="36" spans="1:21" ht="15.75" hidden="1" x14ac:dyDescent="0.25">
      <c r="A36" s="76">
        <v>1</v>
      </c>
      <c r="B36" s="76" t="s">
        <v>4</v>
      </c>
      <c r="C36" s="87">
        <v>0.1</v>
      </c>
      <c r="D36" s="87">
        <v>0.1</v>
      </c>
      <c r="E36" s="87">
        <v>0.09</v>
      </c>
      <c r="F36" s="72">
        <v>210</v>
      </c>
      <c r="G36" s="77">
        <f t="shared" ref="G36:G53" si="27">+F36*$G$9</f>
        <v>1994643.0000000002</v>
      </c>
      <c r="H36" s="72">
        <v>60</v>
      </c>
      <c r="I36" s="77">
        <f t="shared" ref="I36:I53" si="28">+H36*$I$9</f>
        <v>1633200</v>
      </c>
      <c r="J36" s="83">
        <v>15</v>
      </c>
      <c r="K36" s="77">
        <f t="shared" ref="K36:K53" si="29">+J36*$K$9</f>
        <v>408300</v>
      </c>
      <c r="L36" s="72">
        <v>0</v>
      </c>
      <c r="M36" s="77">
        <f t="shared" ref="M36:M53" si="30">+L36*$M$9</f>
        <v>0</v>
      </c>
      <c r="N36" s="72">
        <v>0</v>
      </c>
      <c r="O36" s="77">
        <f t="shared" ref="O36:O53" si="31">+N36*$O$9</f>
        <v>0</v>
      </c>
      <c r="P36" s="72">
        <f t="shared" ref="P36:P53" si="32">+F36+H36+J36+L36</f>
        <v>285</v>
      </c>
      <c r="Q36" s="72">
        <f t="shared" ref="Q36:Q53" si="33">+P36+N36</f>
        <v>285</v>
      </c>
      <c r="R36" s="77">
        <f t="shared" ref="R36:R53" si="34">+G36+I36+K36+M36+O36</f>
        <v>4036143</v>
      </c>
      <c r="S36" s="78">
        <f>ROUND(R36*(1-D36),2)</f>
        <v>3632528.7</v>
      </c>
      <c r="T36" s="73">
        <f t="shared" ref="T36:T53" si="35">+R36-S36</f>
        <v>403614.29999999981</v>
      </c>
      <c r="U36" s="107">
        <f t="shared" ref="U36:U54" si="36">+S36/R36</f>
        <v>0.9</v>
      </c>
    </row>
    <row r="37" spans="1:21" ht="15.75" hidden="1" x14ac:dyDescent="0.25">
      <c r="A37" s="76">
        <v>2</v>
      </c>
      <c r="B37" s="76" t="s">
        <v>47</v>
      </c>
      <c r="C37" s="87">
        <v>0.11</v>
      </c>
      <c r="D37" s="87">
        <v>0.11</v>
      </c>
      <c r="E37" s="87">
        <v>0.11</v>
      </c>
      <c r="F37" s="72">
        <v>300</v>
      </c>
      <c r="G37" s="77">
        <f t="shared" si="27"/>
        <v>2849490.0000000005</v>
      </c>
      <c r="H37" s="72">
        <v>0</v>
      </c>
      <c r="I37" s="77">
        <f t="shared" si="28"/>
        <v>0</v>
      </c>
      <c r="J37" s="83">
        <v>40</v>
      </c>
      <c r="K37" s="77">
        <f t="shared" si="29"/>
        <v>1088800</v>
      </c>
      <c r="L37" s="72">
        <v>0</v>
      </c>
      <c r="M37" s="77">
        <f t="shared" si="30"/>
        <v>0</v>
      </c>
      <c r="N37" s="72">
        <v>0</v>
      </c>
      <c r="O37" s="77">
        <f t="shared" si="31"/>
        <v>0</v>
      </c>
      <c r="P37" s="72">
        <f t="shared" si="32"/>
        <v>340</v>
      </c>
      <c r="Q37" s="72">
        <f t="shared" si="33"/>
        <v>340</v>
      </c>
      <c r="R37" s="77">
        <f t="shared" si="34"/>
        <v>3938290.0000000005</v>
      </c>
      <c r="S37" s="78">
        <f t="shared" ref="S37:S53" si="37">ROUND(R37*(1-D37),2)</f>
        <v>3505078.1</v>
      </c>
      <c r="T37" s="73">
        <f t="shared" si="35"/>
        <v>433211.90000000037</v>
      </c>
      <c r="U37" s="107">
        <f t="shared" si="36"/>
        <v>0.8899999999999999</v>
      </c>
    </row>
    <row r="38" spans="1:21" ht="15.75" hidden="1" x14ac:dyDescent="0.25">
      <c r="A38" s="76">
        <v>3</v>
      </c>
      <c r="B38" s="76" t="s">
        <v>48</v>
      </c>
      <c r="C38" s="87">
        <v>0.1</v>
      </c>
      <c r="D38" s="87">
        <v>0.11</v>
      </c>
      <c r="E38" s="87">
        <v>0.12</v>
      </c>
      <c r="F38" s="72">
        <v>530</v>
      </c>
      <c r="G38" s="77">
        <f t="shared" si="27"/>
        <v>5034099.0000000009</v>
      </c>
      <c r="H38" s="72">
        <v>45</v>
      </c>
      <c r="I38" s="77">
        <f t="shared" si="28"/>
        <v>1224900</v>
      </c>
      <c r="J38" s="83">
        <v>0</v>
      </c>
      <c r="K38" s="77">
        <f t="shared" si="29"/>
        <v>0</v>
      </c>
      <c r="L38" s="72">
        <v>0</v>
      </c>
      <c r="M38" s="77">
        <f t="shared" si="30"/>
        <v>0</v>
      </c>
      <c r="N38" s="72">
        <v>0</v>
      </c>
      <c r="O38" s="77">
        <f t="shared" si="31"/>
        <v>0</v>
      </c>
      <c r="P38" s="72">
        <f t="shared" si="32"/>
        <v>575</v>
      </c>
      <c r="Q38" s="72">
        <f t="shared" si="33"/>
        <v>575</v>
      </c>
      <c r="R38" s="77">
        <f t="shared" si="34"/>
        <v>6258999.0000000009</v>
      </c>
      <c r="S38" s="78">
        <f t="shared" si="37"/>
        <v>5570509.1100000003</v>
      </c>
      <c r="T38" s="73">
        <f t="shared" si="35"/>
        <v>688489.8900000006</v>
      </c>
      <c r="U38" s="107">
        <f t="shared" si="36"/>
        <v>0.8899999999999999</v>
      </c>
    </row>
    <row r="39" spans="1:21" ht="15.75" hidden="1" x14ac:dyDescent="0.25">
      <c r="A39" s="76">
        <v>4</v>
      </c>
      <c r="B39" s="76" t="s">
        <v>7</v>
      </c>
      <c r="C39" s="87">
        <v>0.11</v>
      </c>
      <c r="D39" s="87">
        <v>0.1</v>
      </c>
      <c r="E39" s="87">
        <v>0.11</v>
      </c>
      <c r="F39" s="72">
        <v>6050</v>
      </c>
      <c r="G39" s="77">
        <f t="shared" si="27"/>
        <v>57464715.000000007</v>
      </c>
      <c r="H39" s="72">
        <v>500</v>
      </c>
      <c r="I39" s="77">
        <f t="shared" si="28"/>
        <v>13610000</v>
      </c>
      <c r="J39" s="83">
        <v>0</v>
      </c>
      <c r="K39" s="77">
        <f t="shared" si="29"/>
        <v>0</v>
      </c>
      <c r="L39" s="72">
        <v>60</v>
      </c>
      <c r="M39" s="77">
        <f t="shared" si="30"/>
        <v>777714</v>
      </c>
      <c r="N39" s="72">
        <v>60</v>
      </c>
      <c r="O39" s="77">
        <f t="shared" si="31"/>
        <v>777714</v>
      </c>
      <c r="P39" s="72">
        <f t="shared" si="32"/>
        <v>6610</v>
      </c>
      <c r="Q39" s="72">
        <f t="shared" si="33"/>
        <v>6670</v>
      </c>
      <c r="R39" s="77">
        <f t="shared" si="34"/>
        <v>72630143</v>
      </c>
      <c r="S39" s="78">
        <f t="shared" si="37"/>
        <v>65367128.700000003</v>
      </c>
      <c r="T39" s="73">
        <f t="shared" si="35"/>
        <v>7263014.299999997</v>
      </c>
      <c r="U39" s="107">
        <f t="shared" si="36"/>
        <v>0.9</v>
      </c>
    </row>
    <row r="40" spans="1:21" ht="15.75" hidden="1" x14ac:dyDescent="0.25">
      <c r="A40" s="76">
        <v>5</v>
      </c>
      <c r="B40" s="76" t="s">
        <v>8</v>
      </c>
      <c r="C40" s="87">
        <v>0.1</v>
      </c>
      <c r="D40" s="87">
        <v>0.11</v>
      </c>
      <c r="E40" s="87">
        <v>0.1</v>
      </c>
      <c r="F40" s="72">
        <v>410</v>
      </c>
      <c r="G40" s="77">
        <f t="shared" si="27"/>
        <v>3894303.0000000005</v>
      </c>
      <c r="H40" s="72">
        <v>150</v>
      </c>
      <c r="I40" s="77">
        <f t="shared" si="28"/>
        <v>4083000</v>
      </c>
      <c r="J40" s="83">
        <v>0</v>
      </c>
      <c r="K40" s="77">
        <f t="shared" si="29"/>
        <v>0</v>
      </c>
      <c r="L40" s="72">
        <v>10</v>
      </c>
      <c r="M40" s="77">
        <f t="shared" si="30"/>
        <v>129619</v>
      </c>
      <c r="N40" s="72">
        <v>10</v>
      </c>
      <c r="O40" s="77">
        <f t="shared" si="31"/>
        <v>129619</v>
      </c>
      <c r="P40" s="72">
        <f t="shared" si="32"/>
        <v>570</v>
      </c>
      <c r="Q40" s="72">
        <f t="shared" si="33"/>
        <v>580</v>
      </c>
      <c r="R40" s="77">
        <f t="shared" si="34"/>
        <v>8236541</v>
      </c>
      <c r="S40" s="78">
        <f t="shared" si="37"/>
        <v>7330521.4900000002</v>
      </c>
      <c r="T40" s="73">
        <f t="shared" si="35"/>
        <v>906019.50999999978</v>
      </c>
      <c r="U40" s="107">
        <f t="shared" si="36"/>
        <v>0.89</v>
      </c>
    </row>
    <row r="41" spans="1:21" ht="15.75" hidden="1" x14ac:dyDescent="0.25">
      <c r="A41" s="76">
        <v>6</v>
      </c>
      <c r="B41" s="76" t="s">
        <v>49</v>
      </c>
      <c r="C41" s="87">
        <v>0.05</v>
      </c>
      <c r="D41" s="87">
        <v>0.05</v>
      </c>
      <c r="E41" s="87">
        <v>0.05</v>
      </c>
      <c r="F41" s="72">
        <v>550</v>
      </c>
      <c r="G41" s="77">
        <f t="shared" si="27"/>
        <v>5224065.0000000009</v>
      </c>
      <c r="H41" s="72">
        <v>250</v>
      </c>
      <c r="I41" s="77">
        <f t="shared" si="28"/>
        <v>6805000</v>
      </c>
      <c r="J41" s="84">
        <v>0</v>
      </c>
      <c r="K41" s="77">
        <f t="shared" si="29"/>
        <v>0</v>
      </c>
      <c r="L41" s="72">
        <v>8</v>
      </c>
      <c r="M41" s="77">
        <f t="shared" si="30"/>
        <v>103695.2</v>
      </c>
      <c r="N41" s="72">
        <v>8</v>
      </c>
      <c r="O41" s="77">
        <f t="shared" si="31"/>
        <v>103695.2</v>
      </c>
      <c r="P41" s="72">
        <f t="shared" si="32"/>
        <v>808</v>
      </c>
      <c r="Q41" s="72">
        <f t="shared" si="33"/>
        <v>816</v>
      </c>
      <c r="R41" s="77">
        <f t="shared" si="34"/>
        <v>12236455.399999999</v>
      </c>
      <c r="S41" s="78">
        <f t="shared" si="37"/>
        <v>11624632.630000001</v>
      </c>
      <c r="T41" s="73">
        <f t="shared" si="35"/>
        <v>611822.76999999769</v>
      </c>
      <c r="U41" s="107">
        <f t="shared" si="36"/>
        <v>0.95000000000000018</v>
      </c>
    </row>
    <row r="42" spans="1:21" ht="15.75" hidden="1" x14ac:dyDescent="0.25">
      <c r="A42" s="76">
        <v>7</v>
      </c>
      <c r="B42" s="76" t="s">
        <v>50</v>
      </c>
      <c r="C42" s="87">
        <v>0.11</v>
      </c>
      <c r="D42" s="87">
        <v>0.11</v>
      </c>
      <c r="E42" s="87">
        <v>0.12</v>
      </c>
      <c r="F42" s="72">
        <v>230</v>
      </c>
      <c r="G42" s="77">
        <f t="shared" si="27"/>
        <v>2184609.0000000005</v>
      </c>
      <c r="H42" s="72">
        <v>0</v>
      </c>
      <c r="I42" s="77">
        <f t="shared" si="28"/>
        <v>0</v>
      </c>
      <c r="J42" s="83">
        <v>20</v>
      </c>
      <c r="K42" s="77">
        <f t="shared" si="29"/>
        <v>544400</v>
      </c>
      <c r="L42" s="72">
        <v>10</v>
      </c>
      <c r="M42" s="77">
        <f t="shared" si="30"/>
        <v>129619</v>
      </c>
      <c r="N42" s="72">
        <v>0</v>
      </c>
      <c r="O42" s="77">
        <f t="shared" si="31"/>
        <v>0</v>
      </c>
      <c r="P42" s="72">
        <f t="shared" si="32"/>
        <v>260</v>
      </c>
      <c r="Q42" s="72">
        <f t="shared" si="33"/>
        <v>260</v>
      </c>
      <c r="R42" s="77">
        <f t="shared" si="34"/>
        <v>2858628.0000000005</v>
      </c>
      <c r="S42" s="78">
        <f t="shared" si="37"/>
        <v>2544178.92</v>
      </c>
      <c r="T42" s="73">
        <f t="shared" si="35"/>
        <v>314449.08000000054</v>
      </c>
      <c r="U42" s="107">
        <f t="shared" si="36"/>
        <v>0.88999999999999979</v>
      </c>
    </row>
    <row r="43" spans="1:21" ht="15.75" hidden="1" x14ac:dyDescent="0.25">
      <c r="A43" s="76">
        <v>8</v>
      </c>
      <c r="B43" s="76" t="s">
        <v>11</v>
      </c>
      <c r="C43" s="87">
        <v>0.1</v>
      </c>
      <c r="D43" s="87">
        <v>0.1</v>
      </c>
      <c r="E43" s="87">
        <v>0.1</v>
      </c>
      <c r="F43" s="72">
        <v>57</v>
      </c>
      <c r="G43" s="77">
        <f t="shared" si="27"/>
        <v>541403.10000000009</v>
      </c>
      <c r="H43" s="72">
        <v>178</v>
      </c>
      <c r="I43" s="77">
        <f t="shared" si="28"/>
        <v>4845160</v>
      </c>
      <c r="J43" s="83">
        <v>0</v>
      </c>
      <c r="K43" s="77">
        <f t="shared" si="29"/>
        <v>0</v>
      </c>
      <c r="L43" s="72">
        <v>0</v>
      </c>
      <c r="M43" s="77">
        <f t="shared" si="30"/>
        <v>0</v>
      </c>
      <c r="N43" s="72">
        <v>0</v>
      </c>
      <c r="O43" s="77">
        <f t="shared" si="31"/>
        <v>0</v>
      </c>
      <c r="P43" s="72">
        <f t="shared" si="32"/>
        <v>235</v>
      </c>
      <c r="Q43" s="72">
        <f t="shared" si="33"/>
        <v>235</v>
      </c>
      <c r="R43" s="77">
        <f t="shared" si="34"/>
        <v>5386563.0999999996</v>
      </c>
      <c r="S43" s="78">
        <f t="shared" si="37"/>
        <v>4847906.79</v>
      </c>
      <c r="T43" s="73">
        <f t="shared" si="35"/>
        <v>538656.30999999959</v>
      </c>
      <c r="U43" s="107">
        <f t="shared" si="36"/>
        <v>0.9</v>
      </c>
    </row>
    <row r="44" spans="1:21" ht="15.75" hidden="1" x14ac:dyDescent="0.25">
      <c r="A44" s="76">
        <v>9</v>
      </c>
      <c r="B44" s="76" t="s">
        <v>12</v>
      </c>
      <c r="C44" s="87">
        <v>0.11</v>
      </c>
      <c r="D44" s="87">
        <v>0.12</v>
      </c>
      <c r="E44" s="87">
        <v>0.11</v>
      </c>
      <c r="F44" s="72">
        <v>300</v>
      </c>
      <c r="G44" s="77">
        <f t="shared" si="27"/>
        <v>2849490.0000000005</v>
      </c>
      <c r="H44" s="72">
        <v>50</v>
      </c>
      <c r="I44" s="77">
        <f t="shared" si="28"/>
        <v>1361000</v>
      </c>
      <c r="J44" s="83">
        <v>25</v>
      </c>
      <c r="K44" s="77">
        <f t="shared" si="29"/>
        <v>680500</v>
      </c>
      <c r="L44" s="72">
        <v>0</v>
      </c>
      <c r="M44" s="77">
        <f t="shared" si="30"/>
        <v>0</v>
      </c>
      <c r="N44" s="72">
        <v>0</v>
      </c>
      <c r="O44" s="77">
        <f t="shared" si="31"/>
        <v>0</v>
      </c>
      <c r="P44" s="72">
        <f t="shared" si="32"/>
        <v>375</v>
      </c>
      <c r="Q44" s="72">
        <f t="shared" si="33"/>
        <v>375</v>
      </c>
      <c r="R44" s="77">
        <f t="shared" si="34"/>
        <v>4890990</v>
      </c>
      <c r="S44" s="78">
        <f t="shared" si="37"/>
        <v>4304071.2</v>
      </c>
      <c r="T44" s="73">
        <f t="shared" si="35"/>
        <v>586918.79999999981</v>
      </c>
      <c r="U44" s="107">
        <f t="shared" si="36"/>
        <v>0.88</v>
      </c>
    </row>
    <row r="45" spans="1:21" ht="15.75" hidden="1" x14ac:dyDescent="0.25">
      <c r="A45" s="76">
        <v>10</v>
      </c>
      <c r="B45" s="76" t="s">
        <v>13</v>
      </c>
      <c r="C45" s="87">
        <v>0.1</v>
      </c>
      <c r="D45" s="87">
        <v>0.11</v>
      </c>
      <c r="E45" s="87">
        <v>0.1</v>
      </c>
      <c r="F45" s="72">
        <v>215</v>
      </c>
      <c r="G45" s="77">
        <f t="shared" si="27"/>
        <v>2042134.5000000002</v>
      </c>
      <c r="H45" s="72">
        <v>160</v>
      </c>
      <c r="I45" s="77">
        <f t="shared" si="28"/>
        <v>4355200</v>
      </c>
      <c r="J45" s="83">
        <v>0</v>
      </c>
      <c r="K45" s="77">
        <f t="shared" si="29"/>
        <v>0</v>
      </c>
      <c r="L45" s="72">
        <v>2</v>
      </c>
      <c r="M45" s="77">
        <f t="shared" si="30"/>
        <v>25923.8</v>
      </c>
      <c r="N45" s="72">
        <v>2</v>
      </c>
      <c r="O45" s="77">
        <f t="shared" si="31"/>
        <v>25923.8</v>
      </c>
      <c r="P45" s="72">
        <f t="shared" si="32"/>
        <v>377</v>
      </c>
      <c r="Q45" s="72">
        <f t="shared" si="33"/>
        <v>379</v>
      </c>
      <c r="R45" s="77">
        <f t="shared" si="34"/>
        <v>6449182.0999999996</v>
      </c>
      <c r="S45" s="78">
        <f>ROUND(R45*(1-D45),2)-0.01</f>
        <v>5739772.0600000005</v>
      </c>
      <c r="T45" s="73">
        <f t="shared" si="35"/>
        <v>709410.03999999911</v>
      </c>
      <c r="U45" s="107">
        <f t="shared" si="36"/>
        <v>0.88999999860447432</v>
      </c>
    </row>
    <row r="46" spans="1:21" ht="15.75" hidden="1" x14ac:dyDescent="0.25">
      <c r="A46" s="76">
        <v>11</v>
      </c>
      <c r="B46" s="76" t="s">
        <v>51</v>
      </c>
      <c r="C46" s="87">
        <v>0.1</v>
      </c>
      <c r="D46" s="87">
        <v>0.11</v>
      </c>
      <c r="E46" s="87">
        <v>0.11</v>
      </c>
      <c r="F46" s="72">
        <v>450</v>
      </c>
      <c r="G46" s="77">
        <f t="shared" si="27"/>
        <v>4274235.0000000009</v>
      </c>
      <c r="H46" s="72">
        <v>0</v>
      </c>
      <c r="I46" s="77">
        <f t="shared" si="28"/>
        <v>0</v>
      </c>
      <c r="J46" s="83">
        <v>65</v>
      </c>
      <c r="K46" s="77">
        <f t="shared" si="29"/>
        <v>1769300</v>
      </c>
      <c r="L46" s="72">
        <v>3</v>
      </c>
      <c r="M46" s="77">
        <f t="shared" si="30"/>
        <v>38885.699999999997</v>
      </c>
      <c r="N46" s="72">
        <v>3</v>
      </c>
      <c r="O46" s="77">
        <f t="shared" si="31"/>
        <v>38885.699999999997</v>
      </c>
      <c r="P46" s="72">
        <f t="shared" si="32"/>
        <v>518</v>
      </c>
      <c r="Q46" s="72">
        <f t="shared" si="33"/>
        <v>521</v>
      </c>
      <c r="R46" s="77">
        <f t="shared" si="34"/>
        <v>6121306.4000000013</v>
      </c>
      <c r="S46" s="78">
        <f>ROUND(R46*(1-D46),2)-0.01</f>
        <v>5447962.6900000004</v>
      </c>
      <c r="T46" s="73">
        <f t="shared" si="35"/>
        <v>673343.71000000089</v>
      </c>
      <c r="U46" s="107">
        <f t="shared" si="36"/>
        <v>0.88999999901981697</v>
      </c>
    </row>
    <row r="47" spans="1:21" ht="15.75" hidden="1" x14ac:dyDescent="0.25">
      <c r="A47" s="76">
        <v>12</v>
      </c>
      <c r="B47" s="76" t="s">
        <v>15</v>
      </c>
      <c r="C47" s="87">
        <v>0.11</v>
      </c>
      <c r="D47" s="87">
        <v>0.1</v>
      </c>
      <c r="E47" s="87">
        <v>0.1</v>
      </c>
      <c r="F47" s="72">
        <v>680</v>
      </c>
      <c r="G47" s="77">
        <f t="shared" si="27"/>
        <v>6458844.0000000009</v>
      </c>
      <c r="H47" s="72">
        <v>0</v>
      </c>
      <c r="I47" s="77">
        <f t="shared" si="28"/>
        <v>0</v>
      </c>
      <c r="J47" s="83">
        <v>50</v>
      </c>
      <c r="K47" s="77">
        <f t="shared" si="29"/>
        <v>1361000</v>
      </c>
      <c r="L47" s="72">
        <v>0</v>
      </c>
      <c r="M47" s="77">
        <f t="shared" si="30"/>
        <v>0</v>
      </c>
      <c r="N47" s="72">
        <v>0</v>
      </c>
      <c r="O47" s="77">
        <f t="shared" si="31"/>
        <v>0</v>
      </c>
      <c r="P47" s="72">
        <f t="shared" si="32"/>
        <v>730</v>
      </c>
      <c r="Q47" s="72">
        <f t="shared" si="33"/>
        <v>730</v>
      </c>
      <c r="R47" s="77">
        <f t="shared" si="34"/>
        <v>7819844.0000000009</v>
      </c>
      <c r="S47" s="78">
        <f t="shared" si="37"/>
        <v>7037859.5999999996</v>
      </c>
      <c r="T47" s="73">
        <f t="shared" si="35"/>
        <v>781984.4000000013</v>
      </c>
      <c r="U47" s="107">
        <f t="shared" si="36"/>
        <v>0.8999999999999998</v>
      </c>
    </row>
    <row r="48" spans="1:21" ht="15.75" hidden="1" x14ac:dyDescent="0.25">
      <c r="A48" s="76">
        <v>13</v>
      </c>
      <c r="B48" s="76" t="s">
        <v>16</v>
      </c>
      <c r="C48" s="87">
        <v>0.1</v>
      </c>
      <c r="D48" s="87">
        <v>0.11</v>
      </c>
      <c r="E48" s="87">
        <v>0.1</v>
      </c>
      <c r="F48" s="72">
        <v>375</v>
      </c>
      <c r="G48" s="77">
        <f t="shared" si="27"/>
        <v>3561862.5000000005</v>
      </c>
      <c r="H48" s="72">
        <v>0</v>
      </c>
      <c r="I48" s="77">
        <f t="shared" si="28"/>
        <v>0</v>
      </c>
      <c r="J48" s="83">
        <v>96</v>
      </c>
      <c r="K48" s="77">
        <f t="shared" si="29"/>
        <v>2613120</v>
      </c>
      <c r="L48" s="72">
        <v>0</v>
      </c>
      <c r="M48" s="77">
        <f t="shared" si="30"/>
        <v>0</v>
      </c>
      <c r="N48" s="72">
        <v>0</v>
      </c>
      <c r="O48" s="77">
        <f t="shared" si="31"/>
        <v>0</v>
      </c>
      <c r="P48" s="72">
        <f t="shared" si="32"/>
        <v>471</v>
      </c>
      <c r="Q48" s="72">
        <f t="shared" si="33"/>
        <v>471</v>
      </c>
      <c r="R48" s="77">
        <f t="shared" si="34"/>
        <v>6174982.5</v>
      </c>
      <c r="S48" s="78">
        <f>ROUND(R48*(1-D48),2)-0.01</f>
        <v>5495734.4199999999</v>
      </c>
      <c r="T48" s="73">
        <f t="shared" si="35"/>
        <v>679248.08000000007</v>
      </c>
      <c r="U48" s="107">
        <f t="shared" si="36"/>
        <v>0.88999999919028105</v>
      </c>
    </row>
    <row r="49" spans="1:21" ht="15.75" hidden="1" x14ac:dyDescent="0.25">
      <c r="A49" s="76">
        <v>14</v>
      </c>
      <c r="B49" s="76" t="s">
        <v>17</v>
      </c>
      <c r="C49" s="87">
        <v>0.11</v>
      </c>
      <c r="D49" s="87">
        <v>0.13</v>
      </c>
      <c r="E49" s="87">
        <v>0.13</v>
      </c>
      <c r="F49" s="72">
        <v>440</v>
      </c>
      <c r="G49" s="77">
        <f t="shared" si="27"/>
        <v>4179252.0000000005</v>
      </c>
      <c r="H49" s="72">
        <v>180</v>
      </c>
      <c r="I49" s="77">
        <f t="shared" si="28"/>
        <v>4899600</v>
      </c>
      <c r="J49" s="83">
        <v>60</v>
      </c>
      <c r="K49" s="77">
        <f t="shared" si="29"/>
        <v>1633200</v>
      </c>
      <c r="L49" s="72">
        <v>7</v>
      </c>
      <c r="M49" s="77">
        <f t="shared" si="30"/>
        <v>90733.3</v>
      </c>
      <c r="N49" s="72">
        <v>3</v>
      </c>
      <c r="O49" s="77">
        <f t="shared" si="31"/>
        <v>38885.699999999997</v>
      </c>
      <c r="P49" s="72">
        <f t="shared" si="32"/>
        <v>687</v>
      </c>
      <c r="Q49" s="72">
        <f t="shared" si="33"/>
        <v>690</v>
      </c>
      <c r="R49" s="77">
        <f t="shared" si="34"/>
        <v>10841671</v>
      </c>
      <c r="S49" s="78">
        <f t="shared" si="37"/>
        <v>9432253.7699999996</v>
      </c>
      <c r="T49" s="73">
        <f t="shared" si="35"/>
        <v>1409417.2300000004</v>
      </c>
      <c r="U49" s="107">
        <f t="shared" si="36"/>
        <v>0.87</v>
      </c>
    </row>
    <row r="50" spans="1:21" ht="15.75" hidden="1" x14ac:dyDescent="0.25">
      <c r="A50" s="76">
        <v>15</v>
      </c>
      <c r="B50" s="76" t="s">
        <v>18</v>
      </c>
      <c r="C50" s="87">
        <v>0.12</v>
      </c>
      <c r="D50" s="87">
        <v>0.1</v>
      </c>
      <c r="E50" s="87">
        <v>0.1</v>
      </c>
      <c r="F50" s="72">
        <v>235</v>
      </c>
      <c r="G50" s="77">
        <f t="shared" si="27"/>
        <v>2232100.5000000005</v>
      </c>
      <c r="H50" s="72">
        <v>90</v>
      </c>
      <c r="I50" s="77">
        <f t="shared" si="28"/>
        <v>2449800</v>
      </c>
      <c r="J50" s="83">
        <v>0</v>
      </c>
      <c r="K50" s="77">
        <f t="shared" si="29"/>
        <v>0</v>
      </c>
      <c r="L50" s="72">
        <v>0</v>
      </c>
      <c r="M50" s="77">
        <f t="shared" si="30"/>
        <v>0</v>
      </c>
      <c r="N50" s="72">
        <v>0</v>
      </c>
      <c r="O50" s="77">
        <f t="shared" si="31"/>
        <v>0</v>
      </c>
      <c r="P50" s="72">
        <f t="shared" si="32"/>
        <v>325</v>
      </c>
      <c r="Q50" s="72">
        <f t="shared" si="33"/>
        <v>325</v>
      </c>
      <c r="R50" s="77">
        <f t="shared" si="34"/>
        <v>4681900.5</v>
      </c>
      <c r="S50" s="78">
        <f t="shared" si="37"/>
        <v>4213710.45</v>
      </c>
      <c r="T50" s="73">
        <f t="shared" si="35"/>
        <v>468190.04999999981</v>
      </c>
      <c r="U50" s="107">
        <f t="shared" si="36"/>
        <v>0.9</v>
      </c>
    </row>
    <row r="51" spans="1:21" ht="15.75" hidden="1" x14ac:dyDescent="0.25">
      <c r="A51" s="76">
        <v>16</v>
      </c>
      <c r="B51" s="76" t="s">
        <v>52</v>
      </c>
      <c r="C51" s="87">
        <v>0.22</v>
      </c>
      <c r="D51" s="87">
        <v>0.21</v>
      </c>
      <c r="E51" s="87">
        <v>0.2</v>
      </c>
      <c r="F51" s="72">
        <v>80</v>
      </c>
      <c r="G51" s="77">
        <f t="shared" si="27"/>
        <v>759864.00000000012</v>
      </c>
      <c r="H51" s="72">
        <v>70</v>
      </c>
      <c r="I51" s="77">
        <f t="shared" si="28"/>
        <v>1905400</v>
      </c>
      <c r="J51" s="83">
        <v>0</v>
      </c>
      <c r="K51" s="77">
        <f t="shared" si="29"/>
        <v>0</v>
      </c>
      <c r="L51" s="72">
        <v>0</v>
      </c>
      <c r="M51" s="77">
        <f t="shared" si="30"/>
        <v>0</v>
      </c>
      <c r="N51" s="72">
        <v>0</v>
      </c>
      <c r="O51" s="77">
        <f t="shared" si="31"/>
        <v>0</v>
      </c>
      <c r="P51" s="72">
        <f t="shared" si="32"/>
        <v>150</v>
      </c>
      <c r="Q51" s="72">
        <f t="shared" si="33"/>
        <v>150</v>
      </c>
      <c r="R51" s="77">
        <f t="shared" si="34"/>
        <v>2665264</v>
      </c>
      <c r="S51" s="78">
        <f t="shared" si="37"/>
        <v>2105558.56</v>
      </c>
      <c r="T51" s="73">
        <f t="shared" si="35"/>
        <v>559705.43999999994</v>
      </c>
      <c r="U51" s="107">
        <f t="shared" si="36"/>
        <v>0.79</v>
      </c>
    </row>
    <row r="52" spans="1:21" ht="15.75" hidden="1" x14ac:dyDescent="0.25">
      <c r="A52" s="76">
        <v>17</v>
      </c>
      <c r="B52" s="76" t="s">
        <v>53</v>
      </c>
      <c r="C52" s="87">
        <v>0.09</v>
      </c>
      <c r="D52" s="87">
        <v>0.09</v>
      </c>
      <c r="E52" s="87">
        <v>0.08</v>
      </c>
      <c r="F52" s="72">
        <v>339</v>
      </c>
      <c r="G52" s="77">
        <f t="shared" si="27"/>
        <v>3219923.7</v>
      </c>
      <c r="H52" s="72">
        <v>0</v>
      </c>
      <c r="I52" s="77">
        <f t="shared" si="28"/>
        <v>0</v>
      </c>
      <c r="J52" s="83">
        <v>0</v>
      </c>
      <c r="K52" s="77">
        <f t="shared" si="29"/>
        <v>0</v>
      </c>
      <c r="L52" s="72">
        <v>0</v>
      </c>
      <c r="M52" s="77">
        <f t="shared" si="30"/>
        <v>0</v>
      </c>
      <c r="N52" s="72">
        <v>0</v>
      </c>
      <c r="O52" s="77">
        <f t="shared" si="31"/>
        <v>0</v>
      </c>
      <c r="P52" s="72">
        <f t="shared" si="32"/>
        <v>339</v>
      </c>
      <c r="Q52" s="72">
        <f t="shared" si="33"/>
        <v>339</v>
      </c>
      <c r="R52" s="77">
        <f t="shared" si="34"/>
        <v>3219923.7</v>
      </c>
      <c r="S52" s="78">
        <f>ROUND(R52*(1-D52),2)-0.01</f>
        <v>2930130.56</v>
      </c>
      <c r="T52" s="73">
        <f t="shared" si="35"/>
        <v>289793.14000000013</v>
      </c>
      <c r="U52" s="107">
        <f t="shared" si="36"/>
        <v>0.90999999782603536</v>
      </c>
    </row>
    <row r="53" spans="1:21" ht="15.75" hidden="1" x14ac:dyDescent="0.25">
      <c r="A53" s="76">
        <v>18</v>
      </c>
      <c r="B53" s="76" t="s">
        <v>20</v>
      </c>
      <c r="C53" s="87">
        <v>0.11</v>
      </c>
      <c r="D53" s="87">
        <v>0.1</v>
      </c>
      <c r="E53" s="87">
        <v>0.1</v>
      </c>
      <c r="F53" s="72">
        <v>600</v>
      </c>
      <c r="G53" s="77">
        <f t="shared" si="27"/>
        <v>5698980.0000000009</v>
      </c>
      <c r="H53" s="72">
        <v>30</v>
      </c>
      <c r="I53" s="77">
        <f t="shared" si="28"/>
        <v>816600</v>
      </c>
      <c r="J53" s="83">
        <v>60</v>
      </c>
      <c r="K53" s="77">
        <f t="shared" si="29"/>
        <v>1633200</v>
      </c>
      <c r="L53" s="72">
        <v>0</v>
      </c>
      <c r="M53" s="77">
        <f t="shared" si="30"/>
        <v>0</v>
      </c>
      <c r="N53" s="72">
        <v>0</v>
      </c>
      <c r="O53" s="77">
        <f t="shared" si="31"/>
        <v>0</v>
      </c>
      <c r="P53" s="72">
        <f t="shared" si="32"/>
        <v>690</v>
      </c>
      <c r="Q53" s="72">
        <f t="shared" si="33"/>
        <v>690</v>
      </c>
      <c r="R53" s="77">
        <f t="shared" si="34"/>
        <v>8148780.0000000009</v>
      </c>
      <c r="S53" s="78">
        <f t="shared" si="37"/>
        <v>7333902</v>
      </c>
      <c r="T53" s="73">
        <f t="shared" si="35"/>
        <v>814878.00000000093</v>
      </c>
      <c r="U53" s="107">
        <f t="shared" si="36"/>
        <v>0.89999999999999991</v>
      </c>
    </row>
    <row r="54" spans="1:21" ht="15" hidden="1" x14ac:dyDescent="0.2">
      <c r="A54" s="113"/>
      <c r="B54" s="113" t="s">
        <v>54</v>
      </c>
      <c r="C54" s="113"/>
      <c r="D54" s="113"/>
      <c r="E54" s="113"/>
      <c r="F54" s="72">
        <f t="shared" ref="F54:T54" si="38">SUM(F36:F53)</f>
        <v>12051</v>
      </c>
      <c r="G54" s="72">
        <f t="shared" si="38"/>
        <v>114464013.30000001</v>
      </c>
      <c r="H54" s="72">
        <f t="shared" si="38"/>
        <v>1763</v>
      </c>
      <c r="I54" s="72">
        <f t="shared" si="38"/>
        <v>47988860</v>
      </c>
      <c r="J54" s="72">
        <f t="shared" si="38"/>
        <v>431</v>
      </c>
      <c r="K54" s="72">
        <f t="shared" si="38"/>
        <v>11731820</v>
      </c>
      <c r="L54" s="72">
        <f t="shared" si="38"/>
        <v>100</v>
      </c>
      <c r="M54" s="72">
        <f t="shared" si="38"/>
        <v>1296190</v>
      </c>
      <c r="N54" s="72">
        <f t="shared" si="38"/>
        <v>86</v>
      </c>
      <c r="O54" s="72">
        <f t="shared" si="38"/>
        <v>1114723.3999999999</v>
      </c>
      <c r="P54" s="72">
        <f t="shared" si="38"/>
        <v>14345</v>
      </c>
      <c r="Q54" s="72">
        <f t="shared" si="38"/>
        <v>14431</v>
      </c>
      <c r="R54" s="77">
        <f t="shared" si="38"/>
        <v>176595606.69999999</v>
      </c>
      <c r="S54" s="77">
        <f t="shared" si="38"/>
        <v>158463439.75</v>
      </c>
      <c r="T54" s="77">
        <f t="shared" si="38"/>
        <v>18132166.949999999</v>
      </c>
      <c r="U54" s="107">
        <f t="shared" si="36"/>
        <v>0.89732379367283555</v>
      </c>
    </row>
    <row r="55" spans="1:21" hidden="1" x14ac:dyDescent="0.2">
      <c r="F55" s="108">
        <f>+F54-F28</f>
        <v>115</v>
      </c>
      <c r="H55" s="108">
        <f>+H54-H28</f>
        <v>0</v>
      </c>
      <c r="J55" s="108">
        <f>+J54-J28</f>
        <v>5</v>
      </c>
      <c r="L55" s="108">
        <f>+L54-L28</f>
        <v>1</v>
      </c>
      <c r="N55" s="108">
        <f>+N54-N28</f>
        <v>1</v>
      </c>
      <c r="P55" s="108">
        <f>+P54-P28</f>
        <v>121</v>
      </c>
      <c r="Q55" s="108">
        <f>+Q54-Q28</f>
        <v>122</v>
      </c>
    </row>
    <row r="56" spans="1:21" ht="16.5" hidden="1" customHeight="1" x14ac:dyDescent="0.2">
      <c r="A56" s="109">
        <v>2027</v>
      </c>
    </row>
    <row r="57" spans="1:21" ht="12.75" hidden="1" customHeight="1" x14ac:dyDescent="0.2">
      <c r="A57" s="143" t="s">
        <v>55</v>
      </c>
      <c r="B57" s="143" t="s">
        <v>40</v>
      </c>
      <c r="C57" s="146" t="s">
        <v>28</v>
      </c>
      <c r="D57" s="147"/>
      <c r="E57" s="148"/>
      <c r="F57" s="146" t="s">
        <v>41</v>
      </c>
      <c r="G57" s="148"/>
      <c r="H57" s="146" t="s">
        <v>42</v>
      </c>
      <c r="I57" s="148"/>
      <c r="J57" s="146" t="s">
        <v>43</v>
      </c>
      <c r="K57" s="148"/>
      <c r="L57" s="146" t="s">
        <v>44</v>
      </c>
      <c r="M57" s="148"/>
      <c r="N57" s="146" t="s">
        <v>45</v>
      </c>
      <c r="O57" s="148"/>
      <c r="P57" s="146" t="s">
        <v>66</v>
      </c>
      <c r="Q57" s="147"/>
      <c r="R57" s="148"/>
      <c r="S57" s="155">
        <v>2027</v>
      </c>
      <c r="T57" s="156"/>
      <c r="U57" s="140" t="s">
        <v>64</v>
      </c>
    </row>
    <row r="58" spans="1:21" ht="12.75" hidden="1" customHeight="1" x14ac:dyDescent="0.2">
      <c r="A58" s="144"/>
      <c r="B58" s="144"/>
      <c r="C58" s="149"/>
      <c r="D58" s="150"/>
      <c r="E58" s="151"/>
      <c r="F58" s="149"/>
      <c r="G58" s="151"/>
      <c r="H58" s="149"/>
      <c r="I58" s="151"/>
      <c r="J58" s="149"/>
      <c r="K58" s="151"/>
      <c r="L58" s="149"/>
      <c r="M58" s="151"/>
      <c r="N58" s="149"/>
      <c r="O58" s="151"/>
      <c r="P58" s="149"/>
      <c r="Q58" s="150"/>
      <c r="R58" s="151"/>
      <c r="S58" s="157"/>
      <c r="T58" s="158"/>
      <c r="U58" s="141"/>
    </row>
    <row r="59" spans="1:21" ht="12.75" hidden="1" customHeight="1" x14ac:dyDescent="0.2">
      <c r="A59" s="144"/>
      <c r="B59" s="144"/>
      <c r="C59" s="149"/>
      <c r="D59" s="150"/>
      <c r="E59" s="151"/>
      <c r="F59" s="149"/>
      <c r="G59" s="151"/>
      <c r="H59" s="149"/>
      <c r="I59" s="151"/>
      <c r="J59" s="149"/>
      <c r="K59" s="151"/>
      <c r="L59" s="149"/>
      <c r="M59" s="151"/>
      <c r="N59" s="149"/>
      <c r="O59" s="151"/>
      <c r="P59" s="149"/>
      <c r="Q59" s="150"/>
      <c r="R59" s="151"/>
      <c r="S59" s="157"/>
      <c r="T59" s="158"/>
      <c r="U59" s="141"/>
    </row>
    <row r="60" spans="1:21" ht="12.75" hidden="1" customHeight="1" x14ac:dyDescent="0.2">
      <c r="A60" s="144"/>
      <c r="B60" s="144"/>
      <c r="C60" s="152"/>
      <c r="D60" s="153"/>
      <c r="E60" s="154"/>
      <c r="F60" s="152"/>
      <c r="G60" s="154"/>
      <c r="H60" s="152"/>
      <c r="I60" s="154"/>
      <c r="J60" s="152"/>
      <c r="K60" s="154"/>
      <c r="L60" s="152"/>
      <c r="M60" s="154"/>
      <c r="N60" s="152"/>
      <c r="O60" s="154"/>
      <c r="P60" s="152"/>
      <c r="Q60" s="153"/>
      <c r="R60" s="154"/>
      <c r="S60" s="159"/>
      <c r="T60" s="160"/>
      <c r="U60" s="142"/>
    </row>
    <row r="61" spans="1:21" ht="45" hidden="1" x14ac:dyDescent="0.25">
      <c r="A61" s="145"/>
      <c r="B61" s="145"/>
      <c r="C61" s="110">
        <v>2025</v>
      </c>
      <c r="D61" s="110">
        <v>2026</v>
      </c>
      <c r="E61" s="110">
        <v>2027</v>
      </c>
      <c r="F61" s="86" t="s">
        <v>56</v>
      </c>
      <c r="G61" s="111">
        <f>452.3*21</f>
        <v>9498.3000000000011</v>
      </c>
      <c r="H61" s="86" t="s">
        <v>56</v>
      </c>
      <c r="I61" s="86">
        <f>+K61</f>
        <v>27220</v>
      </c>
      <c r="J61" s="86" t="s">
        <v>56</v>
      </c>
      <c r="K61" s="86">
        <v>27220</v>
      </c>
      <c r="L61" s="86" t="s">
        <v>56</v>
      </c>
      <c r="M61" s="86">
        <f>ROUND(K61/21*10,1)</f>
        <v>12961.9</v>
      </c>
      <c r="N61" s="86" t="s">
        <v>56</v>
      </c>
      <c r="O61" s="86">
        <f>+M61</f>
        <v>12961.9</v>
      </c>
      <c r="P61" s="86" t="s">
        <v>56</v>
      </c>
      <c r="Q61" s="86" t="s">
        <v>57</v>
      </c>
      <c r="R61" s="75" t="s">
        <v>46</v>
      </c>
      <c r="S61" s="86" t="s">
        <v>3</v>
      </c>
      <c r="T61" s="86" t="s">
        <v>58</v>
      </c>
      <c r="U61" s="83">
        <v>2027</v>
      </c>
    </row>
    <row r="62" spans="1:21" ht="15.75" hidden="1" x14ac:dyDescent="0.25">
      <c r="A62" s="76">
        <v>1</v>
      </c>
      <c r="B62" s="76" t="s">
        <v>4</v>
      </c>
      <c r="C62" s="87">
        <v>0.1</v>
      </c>
      <c r="D62" s="87">
        <v>0.1</v>
      </c>
      <c r="E62" s="87">
        <v>0.09</v>
      </c>
      <c r="F62" s="72">
        <v>210</v>
      </c>
      <c r="G62" s="77">
        <f t="shared" ref="G62:G79" si="39">+F62*$G$9</f>
        <v>1994643.0000000002</v>
      </c>
      <c r="H62" s="72">
        <v>60</v>
      </c>
      <c r="I62" s="77">
        <f t="shared" ref="I62:I79" si="40">+H62*$I$9</f>
        <v>1633200</v>
      </c>
      <c r="J62" s="83">
        <v>15</v>
      </c>
      <c r="K62" s="77">
        <f t="shared" ref="K62:K79" si="41">+J62*$K$9</f>
        <v>408300</v>
      </c>
      <c r="L62" s="72">
        <v>0</v>
      </c>
      <c r="M62" s="77">
        <f t="shared" ref="M62:M79" si="42">+L62*$M$9</f>
        <v>0</v>
      </c>
      <c r="N62" s="72">
        <v>0</v>
      </c>
      <c r="O62" s="77">
        <f t="shared" ref="O62:O79" si="43">+N62*$O$9</f>
        <v>0</v>
      </c>
      <c r="P62" s="72">
        <f t="shared" ref="P62:P79" si="44">+F62+H62+J62+L62</f>
        <v>285</v>
      </c>
      <c r="Q62" s="72">
        <f t="shared" ref="Q62:Q79" si="45">+P62+N62</f>
        <v>285</v>
      </c>
      <c r="R62" s="77">
        <f t="shared" ref="R62:R79" si="46">+G62+I62+K62+M62+O62</f>
        <v>4036143</v>
      </c>
      <c r="S62" s="78">
        <f>ROUND(R62*(1-E62),2)</f>
        <v>3672890.13</v>
      </c>
      <c r="T62" s="73">
        <f t="shared" ref="T62:T79" si="47">+R62-S62</f>
        <v>363252.87000000011</v>
      </c>
      <c r="U62" s="107">
        <f t="shared" ref="U62:U80" si="48">+S62/R62</f>
        <v>0.90999999999999992</v>
      </c>
    </row>
    <row r="63" spans="1:21" ht="15.75" hidden="1" x14ac:dyDescent="0.25">
      <c r="A63" s="76">
        <v>2</v>
      </c>
      <c r="B63" s="76" t="s">
        <v>47</v>
      </c>
      <c r="C63" s="87">
        <v>0.11</v>
      </c>
      <c r="D63" s="87">
        <v>0.11</v>
      </c>
      <c r="E63" s="87">
        <v>0.11</v>
      </c>
      <c r="F63" s="72">
        <v>300</v>
      </c>
      <c r="G63" s="77">
        <f t="shared" si="39"/>
        <v>2849490.0000000005</v>
      </c>
      <c r="H63" s="72">
        <v>0</v>
      </c>
      <c r="I63" s="77">
        <f t="shared" si="40"/>
        <v>0</v>
      </c>
      <c r="J63" s="83">
        <v>40</v>
      </c>
      <c r="K63" s="77">
        <f t="shared" si="41"/>
        <v>1088800</v>
      </c>
      <c r="L63" s="72">
        <v>0</v>
      </c>
      <c r="M63" s="77">
        <f t="shared" si="42"/>
        <v>0</v>
      </c>
      <c r="N63" s="72">
        <v>0</v>
      </c>
      <c r="O63" s="77">
        <f t="shared" si="43"/>
        <v>0</v>
      </c>
      <c r="P63" s="72">
        <f t="shared" si="44"/>
        <v>340</v>
      </c>
      <c r="Q63" s="72">
        <f t="shared" si="45"/>
        <v>340</v>
      </c>
      <c r="R63" s="77">
        <f t="shared" si="46"/>
        <v>3938290.0000000005</v>
      </c>
      <c r="S63" s="78">
        <f t="shared" ref="S63:S79" si="49">ROUND(R63*(1-E63),2)</f>
        <v>3505078.1</v>
      </c>
      <c r="T63" s="73">
        <f t="shared" si="47"/>
        <v>433211.90000000037</v>
      </c>
      <c r="U63" s="107">
        <f t="shared" si="48"/>
        <v>0.8899999999999999</v>
      </c>
    </row>
    <row r="64" spans="1:21" ht="15.75" hidden="1" x14ac:dyDescent="0.25">
      <c r="A64" s="76">
        <v>3</v>
      </c>
      <c r="B64" s="76" t="s">
        <v>48</v>
      </c>
      <c r="C64" s="87">
        <v>0.1</v>
      </c>
      <c r="D64" s="87">
        <v>0.11</v>
      </c>
      <c r="E64" s="87">
        <v>0.12</v>
      </c>
      <c r="F64" s="72">
        <v>530</v>
      </c>
      <c r="G64" s="77">
        <f t="shared" si="39"/>
        <v>5034099.0000000009</v>
      </c>
      <c r="H64" s="72">
        <v>45</v>
      </c>
      <c r="I64" s="77">
        <f t="shared" si="40"/>
        <v>1224900</v>
      </c>
      <c r="J64" s="83">
        <v>0</v>
      </c>
      <c r="K64" s="77">
        <f t="shared" si="41"/>
        <v>0</v>
      </c>
      <c r="L64" s="72">
        <v>0</v>
      </c>
      <c r="M64" s="77">
        <f t="shared" si="42"/>
        <v>0</v>
      </c>
      <c r="N64" s="72">
        <v>0</v>
      </c>
      <c r="O64" s="77">
        <f t="shared" si="43"/>
        <v>0</v>
      </c>
      <c r="P64" s="72">
        <f t="shared" si="44"/>
        <v>575</v>
      </c>
      <c r="Q64" s="72">
        <f t="shared" si="45"/>
        <v>575</v>
      </c>
      <c r="R64" s="77">
        <f t="shared" si="46"/>
        <v>6258999.0000000009</v>
      </c>
      <c r="S64" s="78">
        <f t="shared" si="49"/>
        <v>5507919.1200000001</v>
      </c>
      <c r="T64" s="73">
        <f t="shared" si="47"/>
        <v>751079.88000000082</v>
      </c>
      <c r="U64" s="107">
        <f t="shared" si="48"/>
        <v>0.87999999999999989</v>
      </c>
    </row>
    <row r="65" spans="1:21" ht="15.75" hidden="1" x14ac:dyDescent="0.25">
      <c r="A65" s="76">
        <v>4</v>
      </c>
      <c r="B65" s="76" t="s">
        <v>7</v>
      </c>
      <c r="C65" s="87">
        <v>0.11</v>
      </c>
      <c r="D65" s="87">
        <v>0.1</v>
      </c>
      <c r="E65" s="87">
        <v>0.11</v>
      </c>
      <c r="F65" s="72">
        <v>6150</v>
      </c>
      <c r="G65" s="77">
        <f t="shared" si="39"/>
        <v>58414545.000000007</v>
      </c>
      <c r="H65" s="72">
        <v>500</v>
      </c>
      <c r="I65" s="77">
        <f t="shared" si="40"/>
        <v>13610000</v>
      </c>
      <c r="J65" s="83">
        <v>0</v>
      </c>
      <c r="K65" s="77">
        <f t="shared" si="41"/>
        <v>0</v>
      </c>
      <c r="L65" s="72">
        <v>60</v>
      </c>
      <c r="M65" s="77">
        <f t="shared" si="42"/>
        <v>777714</v>
      </c>
      <c r="N65" s="72">
        <v>60</v>
      </c>
      <c r="O65" s="77">
        <f t="shared" si="43"/>
        <v>777714</v>
      </c>
      <c r="P65" s="72">
        <f t="shared" si="44"/>
        <v>6710</v>
      </c>
      <c r="Q65" s="72">
        <f t="shared" si="45"/>
        <v>6770</v>
      </c>
      <c r="R65" s="77">
        <f t="shared" si="46"/>
        <v>73579973</v>
      </c>
      <c r="S65" s="78">
        <f t="shared" si="49"/>
        <v>65486175.969999999</v>
      </c>
      <c r="T65" s="73">
        <f t="shared" si="47"/>
        <v>8093797.0300000012</v>
      </c>
      <c r="U65" s="107">
        <f t="shared" si="48"/>
        <v>0.89</v>
      </c>
    </row>
    <row r="66" spans="1:21" ht="15.75" hidden="1" x14ac:dyDescent="0.25">
      <c r="A66" s="76">
        <v>5</v>
      </c>
      <c r="B66" s="76" t="s">
        <v>8</v>
      </c>
      <c r="C66" s="87">
        <v>0.1</v>
      </c>
      <c r="D66" s="87">
        <v>0.11</v>
      </c>
      <c r="E66" s="87">
        <v>0.1</v>
      </c>
      <c r="F66" s="72">
        <v>415</v>
      </c>
      <c r="G66" s="77">
        <f t="shared" si="39"/>
        <v>3941794.5000000005</v>
      </c>
      <c r="H66" s="72">
        <v>150</v>
      </c>
      <c r="I66" s="77">
        <f t="shared" si="40"/>
        <v>4083000</v>
      </c>
      <c r="J66" s="83">
        <v>0</v>
      </c>
      <c r="K66" s="77">
        <f t="shared" si="41"/>
        <v>0</v>
      </c>
      <c r="L66" s="72">
        <v>10</v>
      </c>
      <c r="M66" s="77">
        <f t="shared" si="42"/>
        <v>129619</v>
      </c>
      <c r="N66" s="72">
        <v>10</v>
      </c>
      <c r="O66" s="77">
        <f t="shared" si="43"/>
        <v>129619</v>
      </c>
      <c r="P66" s="72">
        <f t="shared" si="44"/>
        <v>575</v>
      </c>
      <c r="Q66" s="72">
        <f t="shared" si="45"/>
        <v>585</v>
      </c>
      <c r="R66" s="77">
        <f t="shared" si="46"/>
        <v>8284032.5</v>
      </c>
      <c r="S66" s="78">
        <f t="shared" si="49"/>
        <v>7455629.25</v>
      </c>
      <c r="T66" s="73">
        <f t="shared" si="47"/>
        <v>828403.25</v>
      </c>
      <c r="U66" s="107">
        <f t="shared" si="48"/>
        <v>0.9</v>
      </c>
    </row>
    <row r="67" spans="1:21" ht="15.75" hidden="1" x14ac:dyDescent="0.25">
      <c r="A67" s="76">
        <v>6</v>
      </c>
      <c r="B67" s="76" t="s">
        <v>49</v>
      </c>
      <c r="C67" s="87">
        <v>0.05</v>
      </c>
      <c r="D67" s="87">
        <v>0.05</v>
      </c>
      <c r="E67" s="87">
        <v>0.05</v>
      </c>
      <c r="F67" s="72">
        <v>550</v>
      </c>
      <c r="G67" s="77">
        <f t="shared" si="39"/>
        <v>5224065.0000000009</v>
      </c>
      <c r="H67" s="72">
        <v>250</v>
      </c>
      <c r="I67" s="77">
        <f t="shared" si="40"/>
        <v>6805000</v>
      </c>
      <c r="J67" s="84">
        <v>0</v>
      </c>
      <c r="K67" s="77">
        <f t="shared" si="41"/>
        <v>0</v>
      </c>
      <c r="L67" s="72">
        <v>8</v>
      </c>
      <c r="M67" s="77">
        <f t="shared" si="42"/>
        <v>103695.2</v>
      </c>
      <c r="N67" s="72">
        <v>8</v>
      </c>
      <c r="O67" s="77">
        <f t="shared" si="43"/>
        <v>103695.2</v>
      </c>
      <c r="P67" s="72">
        <f t="shared" si="44"/>
        <v>808</v>
      </c>
      <c r="Q67" s="72">
        <f t="shared" si="45"/>
        <v>816</v>
      </c>
      <c r="R67" s="77">
        <f t="shared" si="46"/>
        <v>12236455.399999999</v>
      </c>
      <c r="S67" s="78">
        <f t="shared" si="49"/>
        <v>11624632.630000001</v>
      </c>
      <c r="T67" s="73">
        <f t="shared" si="47"/>
        <v>611822.76999999769</v>
      </c>
      <c r="U67" s="107">
        <f t="shared" si="48"/>
        <v>0.95000000000000018</v>
      </c>
    </row>
    <row r="68" spans="1:21" ht="15.75" hidden="1" x14ac:dyDescent="0.25">
      <c r="A68" s="76">
        <v>7</v>
      </c>
      <c r="B68" s="76" t="s">
        <v>50</v>
      </c>
      <c r="C68" s="87">
        <v>0.11</v>
      </c>
      <c r="D68" s="87">
        <v>0.11</v>
      </c>
      <c r="E68" s="87">
        <v>0.12</v>
      </c>
      <c r="F68" s="72">
        <v>230</v>
      </c>
      <c r="G68" s="77">
        <f t="shared" si="39"/>
        <v>2184609.0000000005</v>
      </c>
      <c r="H68" s="72">
        <v>0</v>
      </c>
      <c r="I68" s="77">
        <f t="shared" si="40"/>
        <v>0</v>
      </c>
      <c r="J68" s="83">
        <v>20</v>
      </c>
      <c r="K68" s="77">
        <f t="shared" si="41"/>
        <v>544400</v>
      </c>
      <c r="L68" s="72">
        <v>10</v>
      </c>
      <c r="M68" s="77">
        <f t="shared" si="42"/>
        <v>129619</v>
      </c>
      <c r="N68" s="72">
        <v>0</v>
      </c>
      <c r="O68" s="77">
        <f t="shared" si="43"/>
        <v>0</v>
      </c>
      <c r="P68" s="72">
        <f t="shared" si="44"/>
        <v>260</v>
      </c>
      <c r="Q68" s="72">
        <f t="shared" si="45"/>
        <v>260</v>
      </c>
      <c r="R68" s="77">
        <f t="shared" si="46"/>
        <v>2858628.0000000005</v>
      </c>
      <c r="S68" s="78">
        <f t="shared" si="49"/>
        <v>2515592.64</v>
      </c>
      <c r="T68" s="73">
        <f t="shared" si="47"/>
        <v>343035.36000000034</v>
      </c>
      <c r="U68" s="107">
        <f t="shared" si="48"/>
        <v>0.87999999999999989</v>
      </c>
    </row>
    <row r="69" spans="1:21" ht="15.75" hidden="1" x14ac:dyDescent="0.25">
      <c r="A69" s="76">
        <v>8</v>
      </c>
      <c r="B69" s="76" t="s">
        <v>11</v>
      </c>
      <c r="C69" s="87">
        <v>0.1</v>
      </c>
      <c r="D69" s="87">
        <v>0.1</v>
      </c>
      <c r="E69" s="87">
        <v>0.1</v>
      </c>
      <c r="F69" s="72">
        <v>57</v>
      </c>
      <c r="G69" s="77">
        <f t="shared" si="39"/>
        <v>541403.10000000009</v>
      </c>
      <c r="H69" s="72">
        <v>178</v>
      </c>
      <c r="I69" s="77">
        <f t="shared" si="40"/>
        <v>4845160</v>
      </c>
      <c r="J69" s="83">
        <v>0</v>
      </c>
      <c r="K69" s="77">
        <f t="shared" si="41"/>
        <v>0</v>
      </c>
      <c r="L69" s="72">
        <v>0</v>
      </c>
      <c r="M69" s="77">
        <f t="shared" si="42"/>
        <v>0</v>
      </c>
      <c r="N69" s="72">
        <v>0</v>
      </c>
      <c r="O69" s="77">
        <f t="shared" si="43"/>
        <v>0</v>
      </c>
      <c r="P69" s="72">
        <f t="shared" si="44"/>
        <v>235</v>
      </c>
      <c r="Q69" s="72">
        <f t="shared" si="45"/>
        <v>235</v>
      </c>
      <c r="R69" s="77">
        <f t="shared" si="46"/>
        <v>5386563.0999999996</v>
      </c>
      <c r="S69" s="78">
        <f t="shared" si="49"/>
        <v>4847906.79</v>
      </c>
      <c r="T69" s="73">
        <f t="shared" si="47"/>
        <v>538656.30999999959</v>
      </c>
      <c r="U69" s="107">
        <f t="shared" si="48"/>
        <v>0.9</v>
      </c>
    </row>
    <row r="70" spans="1:21" ht="15.75" hidden="1" x14ac:dyDescent="0.25">
      <c r="A70" s="76">
        <v>9</v>
      </c>
      <c r="B70" s="76" t="s">
        <v>12</v>
      </c>
      <c r="C70" s="87">
        <v>0.11</v>
      </c>
      <c r="D70" s="87">
        <v>0.12</v>
      </c>
      <c r="E70" s="87">
        <v>0.11</v>
      </c>
      <c r="F70" s="72">
        <v>300</v>
      </c>
      <c r="G70" s="77">
        <f t="shared" si="39"/>
        <v>2849490.0000000005</v>
      </c>
      <c r="H70" s="72">
        <v>50</v>
      </c>
      <c r="I70" s="77">
        <f t="shared" si="40"/>
        <v>1361000</v>
      </c>
      <c r="J70" s="83">
        <v>25</v>
      </c>
      <c r="K70" s="77">
        <f t="shared" si="41"/>
        <v>680500</v>
      </c>
      <c r="L70" s="72">
        <v>0</v>
      </c>
      <c r="M70" s="77">
        <f t="shared" si="42"/>
        <v>0</v>
      </c>
      <c r="N70" s="72">
        <v>0</v>
      </c>
      <c r="O70" s="77">
        <f t="shared" si="43"/>
        <v>0</v>
      </c>
      <c r="P70" s="72">
        <f t="shared" si="44"/>
        <v>375</v>
      </c>
      <c r="Q70" s="72">
        <f t="shared" si="45"/>
        <v>375</v>
      </c>
      <c r="R70" s="77">
        <f t="shared" si="46"/>
        <v>4890990</v>
      </c>
      <c r="S70" s="78">
        <f t="shared" si="49"/>
        <v>4352981.0999999996</v>
      </c>
      <c r="T70" s="73">
        <f t="shared" si="47"/>
        <v>538008.90000000037</v>
      </c>
      <c r="U70" s="107">
        <f t="shared" si="48"/>
        <v>0.8899999999999999</v>
      </c>
    </row>
    <row r="71" spans="1:21" ht="15.75" hidden="1" x14ac:dyDescent="0.25">
      <c r="A71" s="76">
        <v>10</v>
      </c>
      <c r="B71" s="76" t="s">
        <v>13</v>
      </c>
      <c r="C71" s="87">
        <v>0.1</v>
      </c>
      <c r="D71" s="87">
        <v>0.11</v>
      </c>
      <c r="E71" s="87">
        <v>0.1</v>
      </c>
      <c r="F71" s="72">
        <v>215</v>
      </c>
      <c r="G71" s="77">
        <f t="shared" si="39"/>
        <v>2042134.5000000002</v>
      </c>
      <c r="H71" s="72">
        <v>160</v>
      </c>
      <c r="I71" s="77">
        <f t="shared" si="40"/>
        <v>4355200</v>
      </c>
      <c r="J71" s="83">
        <v>0</v>
      </c>
      <c r="K71" s="77">
        <f t="shared" si="41"/>
        <v>0</v>
      </c>
      <c r="L71" s="72">
        <v>2</v>
      </c>
      <c r="M71" s="77">
        <f t="shared" si="42"/>
        <v>25923.8</v>
      </c>
      <c r="N71" s="72">
        <v>2</v>
      </c>
      <c r="O71" s="77">
        <f t="shared" si="43"/>
        <v>25923.8</v>
      </c>
      <c r="P71" s="72">
        <f t="shared" si="44"/>
        <v>377</v>
      </c>
      <c r="Q71" s="72">
        <f t="shared" si="45"/>
        <v>379</v>
      </c>
      <c r="R71" s="77">
        <f t="shared" si="46"/>
        <v>6449182.0999999996</v>
      </c>
      <c r="S71" s="78">
        <f t="shared" si="49"/>
        <v>5804263.8899999997</v>
      </c>
      <c r="T71" s="73">
        <f t="shared" si="47"/>
        <v>644918.21</v>
      </c>
      <c r="U71" s="107">
        <f t="shared" si="48"/>
        <v>0.9</v>
      </c>
    </row>
    <row r="72" spans="1:21" ht="15.75" hidden="1" x14ac:dyDescent="0.25">
      <c r="A72" s="76">
        <v>11</v>
      </c>
      <c r="B72" s="76" t="s">
        <v>51</v>
      </c>
      <c r="C72" s="87">
        <v>0.1</v>
      </c>
      <c r="D72" s="87">
        <v>0.11</v>
      </c>
      <c r="E72" s="87">
        <v>0.11</v>
      </c>
      <c r="F72" s="72">
        <v>460</v>
      </c>
      <c r="G72" s="77">
        <f t="shared" si="39"/>
        <v>4369218.0000000009</v>
      </c>
      <c r="H72" s="72">
        <v>0</v>
      </c>
      <c r="I72" s="77">
        <f t="shared" si="40"/>
        <v>0</v>
      </c>
      <c r="J72" s="83">
        <v>70</v>
      </c>
      <c r="K72" s="77">
        <f t="shared" si="41"/>
        <v>1905400</v>
      </c>
      <c r="L72" s="72">
        <v>3</v>
      </c>
      <c r="M72" s="77">
        <f t="shared" si="42"/>
        <v>38885.699999999997</v>
      </c>
      <c r="N72" s="72">
        <v>3</v>
      </c>
      <c r="O72" s="77">
        <f t="shared" si="43"/>
        <v>38885.699999999997</v>
      </c>
      <c r="P72" s="72">
        <f t="shared" si="44"/>
        <v>533</v>
      </c>
      <c r="Q72" s="72">
        <f t="shared" si="45"/>
        <v>536</v>
      </c>
      <c r="R72" s="77">
        <f t="shared" si="46"/>
        <v>6352389.4000000013</v>
      </c>
      <c r="S72" s="78">
        <f>ROUND(R72*(1-E72),2)-0.01</f>
        <v>5653626.5600000005</v>
      </c>
      <c r="T72" s="73">
        <f t="shared" si="47"/>
        <v>698762.84000000078</v>
      </c>
      <c r="U72" s="107">
        <f t="shared" si="48"/>
        <v>0.88999999905547345</v>
      </c>
    </row>
    <row r="73" spans="1:21" ht="15.75" hidden="1" x14ac:dyDescent="0.25">
      <c r="A73" s="76">
        <v>12</v>
      </c>
      <c r="B73" s="76" t="s">
        <v>15</v>
      </c>
      <c r="C73" s="87">
        <v>0.11</v>
      </c>
      <c r="D73" s="87">
        <v>0.1</v>
      </c>
      <c r="E73" s="87">
        <v>0.1</v>
      </c>
      <c r="F73" s="72">
        <v>680</v>
      </c>
      <c r="G73" s="77">
        <f t="shared" si="39"/>
        <v>6458844.0000000009</v>
      </c>
      <c r="H73" s="72">
        <v>0</v>
      </c>
      <c r="I73" s="77">
        <f t="shared" si="40"/>
        <v>0</v>
      </c>
      <c r="J73" s="83">
        <v>50</v>
      </c>
      <c r="K73" s="77">
        <f t="shared" si="41"/>
        <v>1361000</v>
      </c>
      <c r="L73" s="72">
        <v>0</v>
      </c>
      <c r="M73" s="77">
        <f t="shared" si="42"/>
        <v>0</v>
      </c>
      <c r="N73" s="72">
        <v>0</v>
      </c>
      <c r="O73" s="77">
        <f t="shared" si="43"/>
        <v>0</v>
      </c>
      <c r="P73" s="72">
        <f t="shared" si="44"/>
        <v>730</v>
      </c>
      <c r="Q73" s="72">
        <f t="shared" si="45"/>
        <v>730</v>
      </c>
      <c r="R73" s="77">
        <f t="shared" si="46"/>
        <v>7819844.0000000009</v>
      </c>
      <c r="S73" s="78">
        <f t="shared" si="49"/>
        <v>7037859.5999999996</v>
      </c>
      <c r="T73" s="73">
        <f t="shared" si="47"/>
        <v>781984.4000000013</v>
      </c>
      <c r="U73" s="107">
        <f t="shared" si="48"/>
        <v>0.8999999999999998</v>
      </c>
    </row>
    <row r="74" spans="1:21" ht="15.75" hidden="1" x14ac:dyDescent="0.25">
      <c r="A74" s="76">
        <v>13</v>
      </c>
      <c r="B74" s="76" t="s">
        <v>16</v>
      </c>
      <c r="C74" s="87">
        <v>0.1</v>
      </c>
      <c r="D74" s="87">
        <v>0.11</v>
      </c>
      <c r="E74" s="87">
        <v>0.1</v>
      </c>
      <c r="F74" s="72">
        <v>375</v>
      </c>
      <c r="G74" s="77">
        <f t="shared" si="39"/>
        <v>3561862.5000000005</v>
      </c>
      <c r="H74" s="72">
        <v>0</v>
      </c>
      <c r="I74" s="77">
        <f t="shared" si="40"/>
        <v>0</v>
      </c>
      <c r="J74" s="83">
        <v>96</v>
      </c>
      <c r="K74" s="77">
        <f t="shared" si="41"/>
        <v>2613120</v>
      </c>
      <c r="L74" s="72">
        <v>0</v>
      </c>
      <c r="M74" s="77">
        <f t="shared" si="42"/>
        <v>0</v>
      </c>
      <c r="N74" s="72">
        <v>0</v>
      </c>
      <c r="O74" s="77">
        <f t="shared" si="43"/>
        <v>0</v>
      </c>
      <c r="P74" s="72">
        <f t="shared" si="44"/>
        <v>471</v>
      </c>
      <c r="Q74" s="72">
        <f t="shared" si="45"/>
        <v>471</v>
      </c>
      <c r="R74" s="77">
        <f t="shared" si="46"/>
        <v>6174982.5</v>
      </c>
      <c r="S74" s="78">
        <f t="shared" si="49"/>
        <v>5557484.25</v>
      </c>
      <c r="T74" s="73">
        <f t="shared" si="47"/>
        <v>617498.25</v>
      </c>
      <c r="U74" s="107">
        <f t="shared" si="48"/>
        <v>0.9</v>
      </c>
    </row>
    <row r="75" spans="1:21" ht="15.75" hidden="1" x14ac:dyDescent="0.25">
      <c r="A75" s="76">
        <v>14</v>
      </c>
      <c r="B75" s="76" t="s">
        <v>17</v>
      </c>
      <c r="C75" s="87">
        <v>0.11</v>
      </c>
      <c r="D75" s="87">
        <v>0.13</v>
      </c>
      <c r="E75" s="87">
        <v>0.13</v>
      </c>
      <c r="F75" s="72">
        <v>440</v>
      </c>
      <c r="G75" s="77">
        <f t="shared" si="39"/>
        <v>4179252.0000000005</v>
      </c>
      <c r="H75" s="72">
        <v>180</v>
      </c>
      <c r="I75" s="77">
        <f t="shared" si="40"/>
        <v>4899600</v>
      </c>
      <c r="J75" s="83">
        <v>60</v>
      </c>
      <c r="K75" s="77">
        <f t="shared" si="41"/>
        <v>1633200</v>
      </c>
      <c r="L75" s="72">
        <v>7</v>
      </c>
      <c r="M75" s="77">
        <f t="shared" si="42"/>
        <v>90733.3</v>
      </c>
      <c r="N75" s="72">
        <v>3</v>
      </c>
      <c r="O75" s="77">
        <f t="shared" si="43"/>
        <v>38885.699999999997</v>
      </c>
      <c r="P75" s="72">
        <f t="shared" si="44"/>
        <v>687</v>
      </c>
      <c r="Q75" s="72">
        <f t="shared" si="45"/>
        <v>690</v>
      </c>
      <c r="R75" s="77">
        <f t="shared" si="46"/>
        <v>10841671</v>
      </c>
      <c r="S75" s="78">
        <f t="shared" si="49"/>
        <v>9432253.7699999996</v>
      </c>
      <c r="T75" s="73">
        <f t="shared" si="47"/>
        <v>1409417.2300000004</v>
      </c>
      <c r="U75" s="107">
        <f t="shared" si="48"/>
        <v>0.87</v>
      </c>
    </row>
    <row r="76" spans="1:21" ht="15.75" hidden="1" x14ac:dyDescent="0.25">
      <c r="A76" s="76">
        <v>15</v>
      </c>
      <c r="B76" s="76" t="s">
        <v>18</v>
      </c>
      <c r="C76" s="87">
        <v>0.12</v>
      </c>
      <c r="D76" s="87">
        <v>0.1</v>
      </c>
      <c r="E76" s="87">
        <v>0.1</v>
      </c>
      <c r="F76" s="72">
        <v>235</v>
      </c>
      <c r="G76" s="77">
        <f t="shared" si="39"/>
        <v>2232100.5000000005</v>
      </c>
      <c r="H76" s="72">
        <v>90</v>
      </c>
      <c r="I76" s="77">
        <f t="shared" si="40"/>
        <v>2449800</v>
      </c>
      <c r="J76" s="83">
        <v>0</v>
      </c>
      <c r="K76" s="77">
        <f t="shared" si="41"/>
        <v>0</v>
      </c>
      <c r="L76" s="72">
        <v>0</v>
      </c>
      <c r="M76" s="77">
        <f t="shared" si="42"/>
        <v>0</v>
      </c>
      <c r="N76" s="72">
        <v>0</v>
      </c>
      <c r="O76" s="77">
        <f t="shared" si="43"/>
        <v>0</v>
      </c>
      <c r="P76" s="72">
        <f t="shared" si="44"/>
        <v>325</v>
      </c>
      <c r="Q76" s="72">
        <f t="shared" si="45"/>
        <v>325</v>
      </c>
      <c r="R76" s="77">
        <f t="shared" si="46"/>
        <v>4681900.5</v>
      </c>
      <c r="S76" s="78">
        <f t="shared" si="49"/>
        <v>4213710.45</v>
      </c>
      <c r="T76" s="73">
        <f t="shared" si="47"/>
        <v>468190.04999999981</v>
      </c>
      <c r="U76" s="107">
        <f t="shared" si="48"/>
        <v>0.9</v>
      </c>
    </row>
    <row r="77" spans="1:21" ht="15.75" hidden="1" x14ac:dyDescent="0.25">
      <c r="A77" s="76">
        <v>16</v>
      </c>
      <c r="B77" s="76" t="s">
        <v>52</v>
      </c>
      <c r="C77" s="87">
        <v>0.22</v>
      </c>
      <c r="D77" s="87">
        <v>0.21</v>
      </c>
      <c r="E77" s="87">
        <v>0.2</v>
      </c>
      <c r="F77" s="72">
        <v>80</v>
      </c>
      <c r="G77" s="77">
        <f t="shared" si="39"/>
        <v>759864.00000000012</v>
      </c>
      <c r="H77" s="72">
        <v>70</v>
      </c>
      <c r="I77" s="77">
        <f t="shared" si="40"/>
        <v>1905400</v>
      </c>
      <c r="J77" s="83">
        <v>0</v>
      </c>
      <c r="K77" s="77">
        <f t="shared" si="41"/>
        <v>0</v>
      </c>
      <c r="L77" s="72">
        <v>0</v>
      </c>
      <c r="M77" s="77">
        <f t="shared" si="42"/>
        <v>0</v>
      </c>
      <c r="N77" s="72">
        <v>0</v>
      </c>
      <c r="O77" s="77">
        <f t="shared" si="43"/>
        <v>0</v>
      </c>
      <c r="P77" s="72">
        <f t="shared" si="44"/>
        <v>150</v>
      </c>
      <c r="Q77" s="72">
        <f t="shared" si="45"/>
        <v>150</v>
      </c>
      <c r="R77" s="77">
        <f t="shared" si="46"/>
        <v>2665264</v>
      </c>
      <c r="S77" s="78">
        <f t="shared" si="49"/>
        <v>2132211.2000000002</v>
      </c>
      <c r="T77" s="73">
        <f t="shared" si="47"/>
        <v>533052.79999999981</v>
      </c>
      <c r="U77" s="107">
        <f t="shared" si="48"/>
        <v>0.8</v>
      </c>
    </row>
    <row r="78" spans="1:21" ht="15.75" hidden="1" x14ac:dyDescent="0.25">
      <c r="A78" s="76">
        <v>17</v>
      </c>
      <c r="B78" s="76" t="s">
        <v>53</v>
      </c>
      <c r="C78" s="87">
        <v>0.09</v>
      </c>
      <c r="D78" s="87">
        <v>0.09</v>
      </c>
      <c r="E78" s="87">
        <v>0.08</v>
      </c>
      <c r="F78" s="72">
        <v>339</v>
      </c>
      <c r="G78" s="77">
        <f t="shared" si="39"/>
        <v>3219923.7</v>
      </c>
      <c r="H78" s="72">
        <v>0</v>
      </c>
      <c r="I78" s="77">
        <f t="shared" si="40"/>
        <v>0</v>
      </c>
      <c r="J78" s="83">
        <v>0</v>
      </c>
      <c r="K78" s="77">
        <f t="shared" si="41"/>
        <v>0</v>
      </c>
      <c r="L78" s="72">
        <v>0</v>
      </c>
      <c r="M78" s="77">
        <f t="shared" si="42"/>
        <v>0</v>
      </c>
      <c r="N78" s="72">
        <v>0</v>
      </c>
      <c r="O78" s="77">
        <f t="shared" si="43"/>
        <v>0</v>
      </c>
      <c r="P78" s="72">
        <f t="shared" si="44"/>
        <v>339</v>
      </c>
      <c r="Q78" s="72">
        <f t="shared" si="45"/>
        <v>339</v>
      </c>
      <c r="R78" s="77">
        <f t="shared" si="46"/>
        <v>3219923.7</v>
      </c>
      <c r="S78" s="78">
        <f>ROUND(R78*(1-E78),2)-0.01</f>
        <v>2962329.79</v>
      </c>
      <c r="T78" s="73">
        <f t="shared" si="47"/>
        <v>257593.91000000015</v>
      </c>
      <c r="U78" s="107">
        <f t="shared" si="48"/>
        <v>0.9199999956520708</v>
      </c>
    </row>
    <row r="79" spans="1:21" ht="15.75" hidden="1" x14ac:dyDescent="0.25">
      <c r="A79" s="76">
        <v>18</v>
      </c>
      <c r="B79" s="76" t="s">
        <v>20</v>
      </c>
      <c r="C79" s="87">
        <v>0.11</v>
      </c>
      <c r="D79" s="87">
        <v>0.1</v>
      </c>
      <c r="E79" s="87">
        <v>0.1</v>
      </c>
      <c r="F79" s="72">
        <v>600</v>
      </c>
      <c r="G79" s="77">
        <f t="shared" si="39"/>
        <v>5698980.0000000009</v>
      </c>
      <c r="H79" s="72">
        <v>30</v>
      </c>
      <c r="I79" s="77">
        <f t="shared" si="40"/>
        <v>816600</v>
      </c>
      <c r="J79" s="83">
        <v>60</v>
      </c>
      <c r="K79" s="77">
        <f t="shared" si="41"/>
        <v>1633200</v>
      </c>
      <c r="L79" s="72">
        <v>0</v>
      </c>
      <c r="M79" s="77">
        <f t="shared" si="42"/>
        <v>0</v>
      </c>
      <c r="N79" s="72">
        <v>0</v>
      </c>
      <c r="O79" s="77">
        <f t="shared" si="43"/>
        <v>0</v>
      </c>
      <c r="P79" s="72">
        <f t="shared" si="44"/>
        <v>690</v>
      </c>
      <c r="Q79" s="72">
        <f t="shared" si="45"/>
        <v>690</v>
      </c>
      <c r="R79" s="77">
        <f t="shared" si="46"/>
        <v>8148780.0000000009</v>
      </c>
      <c r="S79" s="78">
        <f t="shared" si="49"/>
        <v>7333902</v>
      </c>
      <c r="T79" s="73">
        <f t="shared" si="47"/>
        <v>814878.00000000093</v>
      </c>
      <c r="U79" s="107">
        <f t="shared" si="48"/>
        <v>0.89999999999999991</v>
      </c>
    </row>
    <row r="80" spans="1:21" ht="15" hidden="1" x14ac:dyDescent="0.2">
      <c r="A80" s="113"/>
      <c r="B80" s="113" t="s">
        <v>54</v>
      </c>
      <c r="C80" s="113"/>
      <c r="D80" s="113"/>
      <c r="E80" s="113"/>
      <c r="F80" s="72">
        <f t="shared" ref="F80:T80" si="50">SUM(F62:F79)</f>
        <v>12166</v>
      </c>
      <c r="G80" s="72">
        <f t="shared" si="50"/>
        <v>115556317.80000001</v>
      </c>
      <c r="H80" s="72">
        <f t="shared" si="50"/>
        <v>1763</v>
      </c>
      <c r="I80" s="72">
        <f t="shared" si="50"/>
        <v>47988860</v>
      </c>
      <c r="J80" s="72">
        <f t="shared" si="50"/>
        <v>436</v>
      </c>
      <c r="K80" s="72">
        <f t="shared" si="50"/>
        <v>11867920</v>
      </c>
      <c r="L80" s="72">
        <f t="shared" si="50"/>
        <v>100</v>
      </c>
      <c r="M80" s="72">
        <f t="shared" si="50"/>
        <v>1296190</v>
      </c>
      <c r="N80" s="72">
        <f t="shared" si="50"/>
        <v>86</v>
      </c>
      <c r="O80" s="72">
        <f t="shared" si="50"/>
        <v>1114723.3999999999</v>
      </c>
      <c r="P80" s="72">
        <f t="shared" si="50"/>
        <v>14465</v>
      </c>
      <c r="Q80" s="72">
        <f t="shared" si="50"/>
        <v>14551</v>
      </c>
      <c r="R80" s="77">
        <f t="shared" si="50"/>
        <v>177824011.19999999</v>
      </c>
      <c r="S80" s="77">
        <f t="shared" si="50"/>
        <v>159096447.23999995</v>
      </c>
      <c r="T80" s="77">
        <f t="shared" si="50"/>
        <v>18727563.960000005</v>
      </c>
      <c r="U80" s="107">
        <f t="shared" si="48"/>
        <v>0.89468484130111647</v>
      </c>
    </row>
    <row r="81" spans="6:17" hidden="1" x14ac:dyDescent="0.2">
      <c r="F81" s="108">
        <f>+F80-F54</f>
        <v>115</v>
      </c>
      <c r="H81" s="108">
        <f>+H80-H54</f>
        <v>0</v>
      </c>
      <c r="J81" s="108">
        <f>+J80-J54</f>
        <v>5</v>
      </c>
      <c r="L81" s="108">
        <f>+L80-L54</f>
        <v>0</v>
      </c>
      <c r="N81" s="108">
        <f>+N80-N54</f>
        <v>0</v>
      </c>
      <c r="P81" s="108">
        <f>+P80-P54</f>
        <v>120</v>
      </c>
      <c r="Q81" s="108">
        <f>+Q80-Q54</f>
        <v>120</v>
      </c>
    </row>
  </sheetData>
  <mergeCells count="39">
    <mergeCell ref="B4:X4"/>
    <mergeCell ref="A5:A9"/>
    <mergeCell ref="B5:B9"/>
    <mergeCell ref="C5:E8"/>
    <mergeCell ref="F5:G8"/>
    <mergeCell ref="H5:I8"/>
    <mergeCell ref="J5:K8"/>
    <mergeCell ref="L5:M8"/>
    <mergeCell ref="N5:O8"/>
    <mergeCell ref="P5:R8"/>
    <mergeCell ref="S5:T8"/>
    <mergeCell ref="U5:V8"/>
    <mergeCell ref="W5:X8"/>
    <mergeCell ref="Y5:AA8"/>
    <mergeCell ref="AB5:AD8"/>
    <mergeCell ref="AE5:AG8"/>
    <mergeCell ref="P31:R34"/>
    <mergeCell ref="S31:T34"/>
    <mergeCell ref="A31:A35"/>
    <mergeCell ref="B31:B35"/>
    <mergeCell ref="C31:E34"/>
    <mergeCell ref="F31:G34"/>
    <mergeCell ref="H31:I34"/>
    <mergeCell ref="F3:R3"/>
    <mergeCell ref="U31:U34"/>
    <mergeCell ref="A57:A61"/>
    <mergeCell ref="B57:B61"/>
    <mergeCell ref="C57:E60"/>
    <mergeCell ref="F57:G60"/>
    <mergeCell ref="H57:I60"/>
    <mergeCell ref="J57:K60"/>
    <mergeCell ref="L57:M60"/>
    <mergeCell ref="N57:O60"/>
    <mergeCell ref="P57:R60"/>
    <mergeCell ref="S57:T60"/>
    <mergeCell ref="U57:U60"/>
    <mergeCell ref="J31:K34"/>
    <mergeCell ref="L31:M34"/>
    <mergeCell ref="N31:O34"/>
  </mergeCells>
  <pageMargins left="0.51181102362204722" right="0.11811023622047245" top="0.74803149606299213" bottom="0.74803149606299213" header="0.31496062992125984" footer="0.31496062992125984"/>
  <pageSetup paperSize="9" scale="78" fitToWidth="2" orientation="landscape" r:id="rId1"/>
  <colBreaks count="1" manualBreakCount="1">
    <brk id="15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Приложение(9)_4_исход</vt:lpstr>
      <vt:lpstr>ТЖС</vt:lpstr>
      <vt:lpstr>'Приложение(9)_4_исход'!Заголовки_для_печати</vt:lpstr>
      <vt:lpstr>ТЖС!Заголовки_для_печати</vt:lpstr>
      <vt:lpstr>'Приложение(9)_4_исход'!Область_печати</vt:lpstr>
      <vt:lpstr>ТЖС!Область_печати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Старостина Рузанна Левоновна</cp:lastModifiedBy>
  <cp:revision>26</cp:revision>
  <cp:lastPrinted>2024-08-21T07:58:09Z</cp:lastPrinted>
  <dcterms:created xsi:type="dcterms:W3CDTF">1996-10-08T23:32:33Z</dcterms:created>
  <dcterms:modified xsi:type="dcterms:W3CDTF">2024-08-21T11:31:30Z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