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0050"/>
  </bookViews>
  <sheets>
    <sheet name="2024 год" sheetId="1" r:id="rId1"/>
  </sheets>
  <definedNames>
    <definedName name="_xlnm._FilterDatabase" localSheetId="0" hidden="1">'2024 год'!$A$14:$K$93</definedName>
    <definedName name="_xlnm.Print_Titles" localSheetId="0">'2024 год'!$5:$7</definedName>
  </definedNames>
  <calcPr calcId="145621"/>
</workbook>
</file>

<file path=xl/calcChain.xml><?xml version="1.0" encoding="utf-8"?>
<calcChain xmlns="http://schemas.openxmlformats.org/spreadsheetml/2006/main">
  <c r="D8" i="1" l="1"/>
  <c r="G8" i="1"/>
  <c r="I11" i="1"/>
  <c r="E12" i="1"/>
  <c r="E8" i="1" s="1"/>
  <c r="H12" i="1"/>
  <c r="F12" i="1" s="1"/>
  <c r="C16" i="1"/>
  <c r="E16" i="1"/>
  <c r="F16" i="1"/>
  <c r="F15" i="1" s="1"/>
  <c r="H16" i="1"/>
  <c r="K16" i="1" s="1"/>
  <c r="D17" i="1"/>
  <c r="D16" i="1" s="1"/>
  <c r="G17" i="1"/>
  <c r="I17" i="1"/>
  <c r="D18" i="1"/>
  <c r="J18" i="1" s="1"/>
  <c r="G18" i="1"/>
  <c r="I18" i="1"/>
  <c r="K18" i="1"/>
  <c r="D19" i="1"/>
  <c r="G19" i="1"/>
  <c r="I19" i="1"/>
  <c r="J19" i="1"/>
  <c r="K19" i="1"/>
  <c r="D20" i="1"/>
  <c r="G20" i="1"/>
  <c r="J20" i="1" s="1"/>
  <c r="I20" i="1"/>
  <c r="K20" i="1"/>
  <c r="D21" i="1"/>
  <c r="G21" i="1"/>
  <c r="I21" i="1"/>
  <c r="J21" i="1"/>
  <c r="K21" i="1"/>
  <c r="D22" i="1"/>
  <c r="J22" i="1" s="1"/>
  <c r="G22" i="1"/>
  <c r="I22" i="1"/>
  <c r="K22" i="1"/>
  <c r="D23" i="1"/>
  <c r="G23" i="1"/>
  <c r="J23" i="1" s="1"/>
  <c r="I23" i="1"/>
  <c r="K23" i="1"/>
  <c r="D24" i="1"/>
  <c r="G24" i="1"/>
  <c r="J24" i="1" s="1"/>
  <c r="I24" i="1"/>
  <c r="K24" i="1"/>
  <c r="D25" i="1"/>
  <c r="G25" i="1"/>
  <c r="J25" i="1" s="1"/>
  <c r="I25" i="1"/>
  <c r="K25" i="1"/>
  <c r="C26" i="1"/>
  <c r="E26" i="1"/>
  <c r="E15" i="1" s="1"/>
  <c r="F26" i="1"/>
  <c r="I26" i="1" s="1"/>
  <c r="G26" i="1"/>
  <c r="H26" i="1"/>
  <c r="D27" i="1"/>
  <c r="D26" i="1" s="1"/>
  <c r="G27" i="1"/>
  <c r="J27" i="1" s="1"/>
  <c r="I27" i="1"/>
  <c r="K27" i="1"/>
  <c r="C28" i="1"/>
  <c r="E28" i="1"/>
  <c r="F28" i="1"/>
  <c r="G28" i="1"/>
  <c r="H28" i="1"/>
  <c r="I28" i="1"/>
  <c r="D29" i="1"/>
  <c r="G29" i="1"/>
  <c r="J29" i="1" s="1"/>
  <c r="I29" i="1"/>
  <c r="D30" i="1"/>
  <c r="D28" i="1" s="1"/>
  <c r="G30" i="1"/>
  <c r="J30" i="1" s="1"/>
  <c r="I30" i="1"/>
  <c r="D31" i="1"/>
  <c r="G31" i="1"/>
  <c r="J31" i="1" s="1"/>
  <c r="I31" i="1"/>
  <c r="C32" i="1"/>
  <c r="I32" i="1" s="1"/>
  <c r="E32" i="1"/>
  <c r="F32" i="1"/>
  <c r="D33" i="1"/>
  <c r="D32" i="1" s="1"/>
  <c r="G33" i="1"/>
  <c r="J33" i="1" s="1"/>
  <c r="I33" i="1"/>
  <c r="K33" i="1"/>
  <c r="D34" i="1"/>
  <c r="J34" i="1" s="1"/>
  <c r="G34" i="1"/>
  <c r="I34" i="1"/>
  <c r="D35" i="1"/>
  <c r="J35" i="1" s="1"/>
  <c r="G35" i="1"/>
  <c r="I35" i="1"/>
  <c r="D36" i="1"/>
  <c r="J36" i="1" s="1"/>
  <c r="G36" i="1"/>
  <c r="I36" i="1"/>
  <c r="K36" i="1"/>
  <c r="D37" i="1"/>
  <c r="G37" i="1"/>
  <c r="I37" i="1"/>
  <c r="J37" i="1"/>
  <c r="K37" i="1"/>
  <c r="D38" i="1"/>
  <c r="G38" i="1"/>
  <c r="J38" i="1" s="1"/>
  <c r="I38" i="1"/>
  <c r="K38" i="1"/>
  <c r="D39" i="1"/>
  <c r="G39" i="1"/>
  <c r="I39" i="1"/>
  <c r="J39" i="1"/>
  <c r="K39" i="1"/>
  <c r="D40" i="1"/>
  <c r="E40" i="1"/>
  <c r="H40" i="1"/>
  <c r="G40" i="1" s="1"/>
  <c r="J40" i="1" s="1"/>
  <c r="I40" i="1"/>
  <c r="K40" i="1"/>
  <c r="D41" i="1"/>
  <c r="G41" i="1"/>
  <c r="J41" i="1" s="1"/>
  <c r="I41" i="1"/>
  <c r="K41" i="1"/>
  <c r="D42" i="1"/>
  <c r="J42" i="1" s="1"/>
  <c r="G42" i="1"/>
  <c r="I42" i="1"/>
  <c r="K42" i="1"/>
  <c r="D43" i="1"/>
  <c r="G43" i="1"/>
  <c r="I43" i="1"/>
  <c r="J43" i="1"/>
  <c r="K43" i="1"/>
  <c r="C44" i="1"/>
  <c r="I44" i="1" s="1"/>
  <c r="E44" i="1"/>
  <c r="F44" i="1"/>
  <c r="G44" i="1" s="1"/>
  <c r="J44" i="1" s="1"/>
  <c r="H44" i="1"/>
  <c r="K44" i="1"/>
  <c r="D45" i="1"/>
  <c r="D44" i="1" s="1"/>
  <c r="G45" i="1"/>
  <c r="J45" i="1" s="1"/>
  <c r="I45" i="1"/>
  <c r="K45" i="1"/>
  <c r="D46" i="1"/>
  <c r="J46" i="1" s="1"/>
  <c r="G46" i="1"/>
  <c r="I46" i="1"/>
  <c r="K46" i="1"/>
  <c r="D47" i="1"/>
  <c r="G47" i="1"/>
  <c r="I47" i="1"/>
  <c r="J47" i="1"/>
  <c r="K47" i="1"/>
  <c r="D48" i="1"/>
  <c r="G48" i="1"/>
  <c r="J48" i="1" s="1"/>
  <c r="I48" i="1"/>
  <c r="K48" i="1"/>
  <c r="C49" i="1"/>
  <c r="E49" i="1"/>
  <c r="F49" i="1"/>
  <c r="I49" i="1" s="1"/>
  <c r="G49" i="1"/>
  <c r="H49" i="1"/>
  <c r="K49" i="1" s="1"/>
  <c r="D50" i="1"/>
  <c r="J50" i="1" s="1"/>
  <c r="G50" i="1"/>
  <c r="I50" i="1"/>
  <c r="K50" i="1"/>
  <c r="D51" i="1"/>
  <c r="G51" i="1"/>
  <c r="I51" i="1"/>
  <c r="J51" i="1"/>
  <c r="K51" i="1"/>
  <c r="C52" i="1"/>
  <c r="C87" i="1" s="1"/>
  <c r="E52" i="1"/>
  <c r="F52" i="1"/>
  <c r="G52" i="1" s="1"/>
  <c r="J52" i="1" s="1"/>
  <c r="H52" i="1"/>
  <c r="K52" i="1"/>
  <c r="D53" i="1"/>
  <c r="D52" i="1" s="1"/>
  <c r="G53" i="1"/>
  <c r="J53" i="1" s="1"/>
  <c r="I53" i="1"/>
  <c r="K53" i="1"/>
  <c r="D54" i="1"/>
  <c r="J54" i="1" s="1"/>
  <c r="G54" i="1"/>
  <c r="I54" i="1"/>
  <c r="K54" i="1"/>
  <c r="D55" i="1"/>
  <c r="G55" i="1"/>
  <c r="I55" i="1"/>
  <c r="J55" i="1"/>
  <c r="K55" i="1"/>
  <c r="D56" i="1"/>
  <c r="G56" i="1"/>
  <c r="J56" i="1" s="1"/>
  <c r="I56" i="1"/>
  <c r="K56" i="1"/>
  <c r="D57" i="1"/>
  <c r="G57" i="1"/>
  <c r="I57" i="1"/>
  <c r="J57" i="1"/>
  <c r="K57" i="1"/>
  <c r="D58" i="1"/>
  <c r="J58" i="1" s="1"/>
  <c r="G58" i="1"/>
  <c r="I58" i="1"/>
  <c r="K58" i="1"/>
  <c r="D59" i="1"/>
  <c r="G59" i="1"/>
  <c r="J59" i="1" s="1"/>
  <c r="I59" i="1"/>
  <c r="K59" i="1"/>
  <c r="D60" i="1"/>
  <c r="G60" i="1"/>
  <c r="J60" i="1" s="1"/>
  <c r="I60" i="1"/>
  <c r="K60" i="1"/>
  <c r="C61" i="1"/>
  <c r="E61" i="1"/>
  <c r="F61" i="1"/>
  <c r="I61" i="1" s="1"/>
  <c r="H61" i="1"/>
  <c r="K61" i="1" s="1"/>
  <c r="D62" i="1"/>
  <c r="D61" i="1" s="1"/>
  <c r="G62" i="1"/>
  <c r="I62" i="1"/>
  <c r="K62" i="1"/>
  <c r="D63" i="1"/>
  <c r="G63" i="1"/>
  <c r="J63" i="1" s="1"/>
  <c r="I63" i="1"/>
  <c r="K63" i="1"/>
  <c r="D64" i="1"/>
  <c r="G64" i="1"/>
  <c r="J64" i="1" s="1"/>
  <c r="I64" i="1"/>
  <c r="K64" i="1"/>
  <c r="C65" i="1"/>
  <c r="E65" i="1"/>
  <c r="F65" i="1"/>
  <c r="I65" i="1" s="1"/>
  <c r="H65" i="1"/>
  <c r="K65" i="1" s="1"/>
  <c r="D66" i="1"/>
  <c r="D65" i="1" s="1"/>
  <c r="G66" i="1"/>
  <c r="I66" i="1"/>
  <c r="K66" i="1"/>
  <c r="D67" i="1"/>
  <c r="G67" i="1"/>
  <c r="J67" i="1" s="1"/>
  <c r="I67" i="1"/>
  <c r="K67" i="1"/>
  <c r="D68" i="1"/>
  <c r="G68" i="1"/>
  <c r="J68" i="1" s="1"/>
  <c r="I68" i="1"/>
  <c r="K68" i="1"/>
  <c r="D69" i="1"/>
  <c r="G69" i="1"/>
  <c r="J69" i="1" s="1"/>
  <c r="I69" i="1"/>
  <c r="K69" i="1"/>
  <c r="D70" i="1"/>
  <c r="J70" i="1" s="1"/>
  <c r="G70" i="1"/>
  <c r="I70" i="1"/>
  <c r="K70" i="1"/>
  <c r="D71" i="1"/>
  <c r="G71" i="1"/>
  <c r="I71" i="1"/>
  <c r="J71" i="1"/>
  <c r="K71" i="1"/>
  <c r="D72" i="1"/>
  <c r="G72" i="1"/>
  <c r="J72" i="1" s="1"/>
  <c r="I72" i="1"/>
  <c r="K72" i="1"/>
  <c r="C73" i="1"/>
  <c r="F73" i="1"/>
  <c r="D74" i="1"/>
  <c r="J74" i="1" s="1"/>
  <c r="G74" i="1"/>
  <c r="I74" i="1"/>
  <c r="K74" i="1"/>
  <c r="D75" i="1"/>
  <c r="E75" i="1"/>
  <c r="E73" i="1" s="1"/>
  <c r="H75" i="1"/>
  <c r="K75" i="1" s="1"/>
  <c r="I75" i="1"/>
  <c r="D76" i="1"/>
  <c r="E76" i="1"/>
  <c r="H76" i="1"/>
  <c r="G76" i="1" s="1"/>
  <c r="J76" i="1" s="1"/>
  <c r="I76" i="1"/>
  <c r="K76" i="1"/>
  <c r="D77" i="1"/>
  <c r="G77" i="1"/>
  <c r="J77" i="1" s="1"/>
  <c r="I77" i="1"/>
  <c r="K77" i="1"/>
  <c r="D78" i="1"/>
  <c r="E78" i="1"/>
  <c r="G78" i="1"/>
  <c r="J78" i="1" s="1"/>
  <c r="H78" i="1"/>
  <c r="K78" i="1" s="1"/>
  <c r="I78" i="1"/>
  <c r="C79" i="1"/>
  <c r="E79" i="1"/>
  <c r="F79" i="1"/>
  <c r="G79" i="1" s="1"/>
  <c r="H79" i="1"/>
  <c r="K79" i="1" s="1"/>
  <c r="D80" i="1"/>
  <c r="J80" i="1" s="1"/>
  <c r="G80" i="1"/>
  <c r="I80" i="1"/>
  <c r="D81" i="1"/>
  <c r="J81" i="1" s="1"/>
  <c r="G81" i="1"/>
  <c r="I81" i="1"/>
  <c r="K81" i="1"/>
  <c r="D82" i="1"/>
  <c r="G82" i="1"/>
  <c r="J82" i="1" s="1"/>
  <c r="I82" i="1"/>
  <c r="K82" i="1"/>
  <c r="D83" i="1"/>
  <c r="G83" i="1"/>
  <c r="J83" i="1" s="1"/>
  <c r="I83" i="1"/>
  <c r="K83" i="1"/>
  <c r="C84" i="1"/>
  <c r="D84" i="1"/>
  <c r="E84" i="1"/>
  <c r="F84" i="1"/>
  <c r="I84" i="1" s="1"/>
  <c r="H84" i="1"/>
  <c r="G84" i="1" s="1"/>
  <c r="J84" i="1" s="1"/>
  <c r="D85" i="1"/>
  <c r="G85" i="1"/>
  <c r="J85" i="1" s="1"/>
  <c r="I85" i="1"/>
  <c r="D86" i="1"/>
  <c r="G86" i="1"/>
  <c r="I86" i="1"/>
  <c r="J86" i="1"/>
  <c r="C88" i="1"/>
  <c r="E88" i="1"/>
  <c r="F88" i="1"/>
  <c r="G88" i="1"/>
  <c r="J88" i="1" s="1"/>
  <c r="H88" i="1"/>
  <c r="I88" i="1"/>
  <c r="D89" i="1"/>
  <c r="D88" i="1" s="1"/>
  <c r="G89" i="1"/>
  <c r="I89" i="1"/>
  <c r="C90" i="1"/>
  <c r="E90" i="1"/>
  <c r="K90" i="1" s="1"/>
  <c r="F90" i="1"/>
  <c r="I90" i="1" s="1"/>
  <c r="G90" i="1"/>
  <c r="J90" i="1" s="1"/>
  <c r="H90" i="1"/>
  <c r="D91" i="1"/>
  <c r="D90" i="1" s="1"/>
  <c r="G91" i="1"/>
  <c r="J91" i="1" s="1"/>
  <c r="I91" i="1"/>
  <c r="D92" i="1"/>
  <c r="G92" i="1"/>
  <c r="I92" i="1"/>
  <c r="J92" i="1"/>
  <c r="D93" i="1"/>
  <c r="G93" i="1"/>
  <c r="J93" i="1" s="1"/>
  <c r="I93" i="1"/>
  <c r="K93" i="1"/>
  <c r="I15" i="1" l="1"/>
  <c r="E87" i="1"/>
  <c r="F8" i="1"/>
  <c r="I12" i="1"/>
  <c r="E96" i="1"/>
  <c r="C9" i="1"/>
  <c r="J28" i="1"/>
  <c r="J26" i="1"/>
  <c r="F9" i="1"/>
  <c r="J49" i="1"/>
  <c r="C15" i="1"/>
  <c r="I16" i="1"/>
  <c r="D79" i="1"/>
  <c r="D87" i="1" s="1"/>
  <c r="D73" i="1"/>
  <c r="I52" i="1"/>
  <c r="D49" i="1"/>
  <c r="D15" i="1" s="1"/>
  <c r="K26" i="1"/>
  <c r="H8" i="1"/>
  <c r="J89" i="1"/>
  <c r="G75" i="1"/>
  <c r="J75" i="1" s="1"/>
  <c r="J66" i="1"/>
  <c r="G65" i="1"/>
  <c r="J65" i="1" s="1"/>
  <c r="J62" i="1"/>
  <c r="G61" i="1"/>
  <c r="J61" i="1" s="1"/>
  <c r="H32" i="1"/>
  <c r="K32" i="1" s="1"/>
  <c r="J17" i="1"/>
  <c r="G16" i="1"/>
  <c r="F87" i="1"/>
  <c r="I79" i="1"/>
  <c r="I73" i="1"/>
  <c r="C12" i="1"/>
  <c r="C8" i="1" s="1"/>
  <c r="H73" i="1"/>
  <c r="I87" i="1" l="1"/>
  <c r="J79" i="1"/>
  <c r="H15" i="1"/>
  <c r="K15" i="1" s="1"/>
  <c r="J16" i="1"/>
  <c r="G32" i="1"/>
  <c r="J32" i="1" s="1"/>
  <c r="K73" i="1"/>
  <c r="H87" i="1"/>
  <c r="K87" i="1" s="1"/>
  <c r="I8" i="1"/>
  <c r="G73" i="1"/>
  <c r="J73" i="1" s="1"/>
  <c r="G15" i="1" l="1"/>
  <c r="J15" i="1" s="1"/>
  <c r="G87" i="1"/>
  <c r="J87" i="1" s="1"/>
</calcChain>
</file>

<file path=xl/sharedStrings.xml><?xml version="1.0" encoding="utf-8"?>
<sst xmlns="http://schemas.openxmlformats.org/spreadsheetml/2006/main" count="178" uniqueCount="176">
  <si>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</si>
  <si>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</si>
  <si>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</si>
  <si>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</si>
  <si>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</si>
  <si>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</si>
  <si>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МЕЖБЮДЖЕТНЫЕ ТРАНСФЕРТЫ ОБЩЕГО ХАРАКТЕРА БЮДЖЕТАМ БЮДЖЕТНОЙ СИСТЕМЫ РОССИЙСКОЙ ФЕДЕРАЦИИ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</si>
  <si>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</si>
  <si>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</si>
  <si>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</si>
  <si>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</si>
  <si>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</si>
  <si>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ВСЕГО ПО СОЦИАЛЬНО-КУЛЬТУРНОЙ СФЕРЕ</t>
  </si>
  <si>
    <t>Периодическая печать и издательства</t>
  </si>
  <si>
    <t>1202</t>
  </si>
  <si>
    <t>Телевидение и радиовещание</t>
  </si>
  <si>
    <t>1201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</si>
  <si>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</si>
  <si>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</si>
  <si>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</si>
  <si>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</si>
  <si>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</si>
  <si>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</si>
  <si>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</si>
  <si>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</si>
  <si>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</si>
  <si>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</si>
  <si>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</si>
  <si>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</si>
  <si>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</si>
  <si>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</si>
  <si>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</si>
  <si>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</si>
  <si>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</si>
  <si>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</si>
  <si>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</si>
  <si>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</si>
  <si>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</si>
  <si>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</si>
  <si>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</si>
  <si>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</si>
  <si>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</si>
  <si>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</si>
  <si>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ее компонентов</t>
  </si>
  <si>
    <t>0906</t>
  </si>
  <si>
    <t>Санаторно-оздоровительная помощь</t>
  </si>
  <si>
    <t>0905</t>
  </si>
  <si>
    <t>Скорая медицинская помощь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</si>
  <si>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</si>
  <si>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</si>
  <si>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</si>
  <si>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</si>
  <si>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</si>
  <si>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</si>
  <si>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</si>
  <si>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</si>
  <si>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</si>
  <si>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</si>
  <si>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</si>
  <si>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Кинематография</t>
  </si>
  <si>
    <t>0802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</si>
  <si>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</si>
  <si>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</si>
  <si>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</si>
  <si>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</si>
  <si>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</si>
  <si>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</si>
  <si>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</t>
  </si>
  <si>
    <t>0707</t>
  </si>
  <si>
    <t>Высшее образование</t>
  </si>
  <si>
    <t>0706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</si>
  <si>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</si>
  <si>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</si>
  <si>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</si>
  <si>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</si>
  <si>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Дополнительное образование детей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</si>
  <si>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</si>
  <si>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</si>
  <si>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</si>
  <si>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</si>
  <si>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</si>
  <si>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</si>
  <si>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</si>
  <si>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</si>
  <si>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</si>
  <si>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</si>
  <si>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</si>
  <si>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</si>
  <si>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</si>
  <si>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</si>
  <si>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</si>
  <si>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</si>
  <si>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</si>
  <si>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</si>
  <si>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</si>
  <si>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</si>
  <si>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</si>
  <si>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</si>
  <si>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</si>
  <si>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</si>
  <si>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</si>
  <si>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Прикладные научные исследования в области национальной экономики</t>
  </si>
  <si>
    <t>0411</t>
  </si>
  <si>
    <t>Связь и информатика</t>
  </si>
  <si>
    <t>0410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</si>
  <si>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</si>
  <si>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</si>
  <si>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</si>
  <si>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</si>
  <si>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</si>
  <si>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</si>
  <si>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</si>
  <si>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</si>
  <si>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</si>
  <si>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</si>
  <si>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</si>
  <si>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</si>
  <si>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</si>
  <si>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</si>
  <si>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</si>
  <si>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</si>
  <si>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</si>
  <si>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</si>
  <si>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Другие вопросы в области национальной безопасности и правоохранительной деятельности</t>
  </si>
  <si>
    <t>0314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</si>
  <si>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</si>
  <si>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</si>
  <si>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Гражданская оборона</t>
  </si>
  <si>
    <t>0309</t>
  </si>
  <si>
    <t>НАЦИОНАЛЬНАЯ БЕЗОПАСНОСТЬ И ПРАВООХРАНИТЕЛЬНАЯ ДЕЯТЕЛЬНОСТЬ</t>
  </si>
  <si>
    <t>0300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</si>
  <si>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</si>
  <si>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</si>
  <si>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</si>
  <si>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</si>
  <si>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</si>
  <si>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</si>
  <si>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Прикладные научные исследования в области общегосударственных вопросов</t>
  </si>
  <si>
    <t>0112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</si>
  <si>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</si>
  <si>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</si>
  <si>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</si>
  <si>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</si>
  <si>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</si>
  <si>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</si>
  <si>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</si>
  <si>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</si>
  <si>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</si>
  <si>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</si>
  <si>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</si>
  <si>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</si>
  <si>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</si>
  <si>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</si>
  <si>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</si>
  <si>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</si>
  <si>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РАСХОДЫ (всего)</t>
  </si>
  <si>
    <t>Доходы от возврата остатков межбюджетных трансфертов прошлых лет, возврат остатков межбюджетных трансфертов прошлых лет</t>
  </si>
  <si>
    <t>Безвозмездные поступления от других бюджетов, корпорации, прочие</t>
  </si>
  <si>
    <t>Налоговые и неналоговые доходы</t>
  </si>
  <si>
    <t>в том числе:</t>
  </si>
  <si>
    <t>проверка формул</t>
  </si>
  <si>
    <t>ДОХОДЫ (всего)</t>
  </si>
  <si>
    <t>% исполнения расходов за счет безвозмездных поступлений</t>
  </si>
  <si>
    <t>% исполнения расходов  за счет собственных средств</t>
  </si>
  <si>
    <t>% исполнения плана года</t>
  </si>
  <si>
    <t>в т.ч. за счет безвозмездных поступлений</t>
  </si>
  <si>
    <t>в т.ч. за счет собственных средств</t>
  </si>
  <si>
    <t>Исполнено, всего</t>
  </si>
  <si>
    <t>Назначено на год, всего</t>
  </si>
  <si>
    <t>на 01.01.2025</t>
  </si>
  <si>
    <t>Наименование раздела, подраздела</t>
  </si>
  <si>
    <t>Раздел, подраздел</t>
  </si>
  <si>
    <t>тыс. руб.</t>
  </si>
  <si>
    <t>(по данным годового отчета)</t>
  </si>
  <si>
    <t>Информация об исполнении областного бюджета Ленинградской области на 01.01.2025 (за счет собственных средств и безвозмездных поступлений текущего года)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</si>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</sst>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0"/>
      <name val="Arial Cyr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sz val="8"/>
      <name val="Arial Cyr"/>
      <charset val="204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6"/>
      <color theme="1"/>
      <name val="Times New Roman"/>
      <family val="1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7" fillId="0" borderId="0"/>
  </cellStyleXfs>
  <cellXfs count="59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164" fontId="1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top"/>
    </xf>
    <xf numFmtId="164" fontId="4" fillId="0" borderId="0" xfId="0" applyNumberFormat="1" applyFont="1" applyFill="1" applyAlignment="1">
      <alignment horizontal="center" vertical="top"/>
    </xf>
    <xf numFmtId="164" fontId="6" fillId="0" borderId="0" xfId="1" applyNumberFormat="1" applyFont="1" applyFill="1" applyBorder="1" applyAlignment="1">
      <alignment horizontal="center" vertical="top" wrapText="1" shrinkToFit="1"/>
    </xf>
    <xf numFmtId="164" fontId="7" fillId="0" borderId="0" xfId="0" applyNumberFormat="1" applyFont="1" applyFill="1" applyAlignment="1">
      <alignment horizontal="center" vertical="top"/>
    </xf>
    <xf numFmtId="4" fontId="6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vertical="top"/>
    </xf>
    <xf numFmtId="164" fontId="6" fillId="0" borderId="2" xfId="0" applyNumberFormat="1" applyFont="1" applyFill="1" applyBorder="1" applyAlignment="1">
      <alignment horizontal="center" vertical="top" wrapText="1" shrinkToFit="1"/>
    </xf>
    <xf numFmtId="164" fontId="6" fillId="0" borderId="2" xfId="1" applyNumberFormat="1" applyFont="1" applyFill="1" applyBorder="1" applyAlignment="1">
      <alignment horizontal="center" vertical="top" wrapText="1" shrinkToFit="1"/>
    </xf>
    <xf numFmtId="0" fontId="7" fillId="0" borderId="2" xfId="0" applyFont="1" applyFill="1" applyBorder="1" applyAlignment="1">
      <alignment horizontal="left" vertical="top" wrapText="1" shrinkToFit="1"/>
    </xf>
    <xf numFmtId="49" fontId="1" fillId="0" borderId="2" xfId="0" applyNumberFormat="1" applyFont="1" applyFill="1" applyBorder="1" applyAlignment="1">
      <alignment horizontal="center" vertical="top" wrapText="1" shrinkToFit="1"/>
    </xf>
    <xf numFmtId="164" fontId="8" fillId="0" borderId="2" xfId="0" applyNumberFormat="1" applyFont="1" applyFill="1" applyBorder="1" applyAlignment="1">
      <alignment horizontal="center" vertical="top" wrapText="1" shrinkToFit="1"/>
    </xf>
    <xf numFmtId="164" fontId="8" fillId="0" borderId="2" xfId="1" applyNumberFormat="1" applyFont="1" applyFill="1" applyBorder="1" applyAlignment="1">
      <alignment horizontal="center" vertical="top" wrapText="1" shrinkToFit="1"/>
    </xf>
    <xf numFmtId="0" fontId="9" fillId="0" borderId="2" xfId="0" applyFont="1" applyFill="1" applyBorder="1" applyAlignment="1">
      <alignment horizontal="left" vertical="top" wrapText="1" shrinkToFit="1"/>
    </xf>
    <xf numFmtId="49" fontId="2" fillId="0" borderId="2" xfId="0" applyNumberFormat="1" applyFont="1" applyFill="1" applyBorder="1" applyAlignment="1">
      <alignment horizontal="center" vertical="top" wrapText="1" shrinkToFit="1"/>
    </xf>
    <xf numFmtId="49" fontId="7" fillId="0" borderId="2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center" vertical="top" wrapText="1" shrinkToFit="1"/>
    </xf>
    <xf numFmtId="164" fontId="6" fillId="0" borderId="2" xfId="0" applyNumberFormat="1" applyFont="1" applyFill="1" applyBorder="1" applyAlignment="1">
      <alignment horizontal="center" vertical="top" wrapText="1"/>
    </xf>
    <xf numFmtId="164" fontId="8" fillId="2" borderId="2" xfId="0" applyNumberFormat="1" applyFont="1" applyFill="1" applyBorder="1" applyAlignment="1">
      <alignment horizontal="center" vertical="top" wrapText="1" shrinkToFit="1"/>
    </xf>
    <xf numFmtId="0" fontId="1" fillId="0" borderId="2" xfId="0" applyFont="1" applyFill="1" applyBorder="1" applyAlignment="1">
      <alignment horizontal="center" vertical="top" wrapText="1" shrinkToFit="1"/>
    </xf>
    <xf numFmtId="0" fontId="10" fillId="0" borderId="0" xfId="0" applyFont="1" applyFill="1" applyAlignment="1">
      <alignment vertical="top"/>
    </xf>
    <xf numFmtId="164" fontId="11" fillId="0" borderId="2" xfId="0" applyNumberFormat="1" applyFont="1" applyFill="1" applyBorder="1" applyAlignment="1">
      <alignment horizontal="center" vertical="top" wrapText="1" shrinkToFit="1"/>
    </xf>
    <xf numFmtId="164" fontId="11" fillId="0" borderId="2" xfId="1" applyNumberFormat="1" applyFont="1" applyFill="1" applyBorder="1" applyAlignment="1">
      <alignment horizontal="center" vertical="top" wrapText="1" shrinkToFit="1"/>
    </xf>
    <xf numFmtId="4" fontId="11" fillId="0" borderId="2" xfId="0" applyNumberFormat="1" applyFont="1" applyFill="1" applyBorder="1" applyAlignment="1">
      <alignment horizontal="center" vertical="top" wrapText="1" shrinkToFit="1"/>
    </xf>
    <xf numFmtId="4" fontId="12" fillId="0" borderId="2" xfId="0" applyNumberFormat="1" applyFont="1" applyFill="1" applyBorder="1" applyAlignment="1">
      <alignment horizontal="center" vertical="top" wrapText="1" shrinkToFit="1"/>
    </xf>
    <xf numFmtId="0" fontId="13" fillId="0" borderId="2" xfId="0" applyFont="1" applyFill="1" applyBorder="1" applyAlignment="1">
      <alignment horizontal="left" vertical="top" wrapText="1" shrinkToFit="1"/>
    </xf>
    <xf numFmtId="0" fontId="10" fillId="0" borderId="2" xfId="0" applyFont="1" applyFill="1" applyBorder="1" applyAlignment="1">
      <alignment horizontal="center" vertical="top" wrapText="1" shrinkToFit="1"/>
    </xf>
    <xf numFmtId="164" fontId="6" fillId="2" borderId="2" xfId="1" applyNumberFormat="1" applyFont="1" applyFill="1" applyBorder="1" applyAlignment="1">
      <alignment horizontal="center" vertical="top" wrapText="1" shrinkToFit="1"/>
    </xf>
    <xf numFmtId="164" fontId="12" fillId="0" borderId="2" xfId="0" applyNumberFormat="1" applyFont="1" applyFill="1" applyBorder="1" applyAlignment="1">
      <alignment horizontal="center" vertical="top" wrapText="1" shrinkToFit="1"/>
    </xf>
    <xf numFmtId="4" fontId="6" fillId="0" borderId="2" xfId="0" applyNumberFormat="1" applyFont="1" applyFill="1" applyBorder="1" applyAlignment="1">
      <alignment horizontal="center" vertical="top" wrapText="1" shrinkToFit="1"/>
    </xf>
    <xf numFmtId="0" fontId="14" fillId="0" borderId="2" xfId="0" applyFont="1" applyFill="1" applyBorder="1" applyAlignment="1">
      <alignment horizontal="left" vertical="top" wrapText="1" shrinkToFit="1"/>
    </xf>
    <xf numFmtId="0" fontId="15" fillId="0" borderId="2" xfId="0" applyFont="1" applyFill="1" applyBorder="1" applyAlignment="1">
      <alignment horizontal="right" vertical="top" wrapText="1" shrinkToFit="1"/>
    </xf>
    <xf numFmtId="0" fontId="15" fillId="0" borderId="2" xfId="0" applyFont="1" applyFill="1" applyBorder="1" applyAlignment="1">
      <alignment horizontal="left" vertical="top" wrapText="1" shrinkToFit="1"/>
    </xf>
    <xf numFmtId="0" fontId="6" fillId="0" borderId="0" xfId="0" applyFont="1" applyFill="1" applyAlignment="1">
      <alignment horizontal="right" vertical="top" shrinkToFit="1"/>
    </xf>
    <xf numFmtId="0" fontId="1" fillId="0" borderId="0" xfId="0" applyFont="1" applyFill="1" applyAlignment="1">
      <alignment horizontal="center" vertical="top" shrinkToFit="1"/>
    </xf>
    <xf numFmtId="164" fontId="1" fillId="0" borderId="0" xfId="0" applyNumberFormat="1" applyFont="1" applyFill="1" applyAlignment="1">
      <alignment horizontal="center" vertical="top" shrinkToFit="1"/>
    </xf>
    <xf numFmtId="164" fontId="1" fillId="0" borderId="0" xfId="0" applyNumberFormat="1" applyFont="1" applyFill="1" applyBorder="1" applyAlignment="1">
      <alignment horizontal="center" vertical="top" shrinkToFit="1"/>
    </xf>
    <xf numFmtId="0" fontId="1" fillId="0" borderId="2" xfId="0" applyNumberFormat="1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left"/>
    </xf>
    <xf numFmtId="0" fontId="2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top" shrinkToFit="1"/>
    </xf>
    <xf numFmtId="0" fontId="8" fillId="0" borderId="0" xfId="0" applyFont="1" applyFill="1" applyBorder="1" applyAlignment="1">
      <alignment horizontal="center" vertical="top" shrinkToFit="1"/>
    </xf>
    <xf numFmtId="0" fontId="1" fillId="0" borderId="4" xfId="0" applyNumberFormat="1" applyFont="1" applyFill="1" applyBorder="1" applyAlignment="1">
      <alignment horizontal="center" vertical="top" wrapText="1" shrinkToFit="1"/>
    </xf>
    <xf numFmtId="0" fontId="1" fillId="0" borderId="5" xfId="0" applyNumberFormat="1" applyFont="1" applyFill="1" applyBorder="1" applyAlignment="1">
      <alignment horizontal="center" vertical="top" wrapText="1" shrinkToFit="1"/>
    </xf>
    <xf numFmtId="0" fontId="1" fillId="0" borderId="3" xfId="0" applyNumberFormat="1" applyFont="1" applyFill="1" applyBorder="1" applyAlignment="1">
      <alignment horizontal="center" vertical="top" wrapText="1" shrinkToFit="1"/>
    </xf>
    <xf numFmtId="0" fontId="9" fillId="0" borderId="8" xfId="0" applyNumberFormat="1" applyFont="1" applyFill="1" applyBorder="1" applyAlignment="1">
      <alignment horizontal="center" vertical="top" wrapText="1" shrinkToFit="1"/>
    </xf>
    <xf numFmtId="0" fontId="9" fillId="0" borderId="7" xfId="0" applyNumberFormat="1" applyFont="1" applyFill="1" applyBorder="1" applyAlignment="1">
      <alignment horizontal="center" vertical="top" wrapText="1" shrinkToFit="1"/>
    </xf>
    <xf numFmtId="0" fontId="9" fillId="0" borderId="6" xfId="0" applyNumberFormat="1" applyFont="1" applyFill="1" applyBorder="1" applyAlignment="1">
      <alignment horizontal="center" vertical="top" wrapText="1" shrinkToFit="1"/>
    </xf>
    <xf numFmtId="164" fontId="9" fillId="0" borderId="2" xfId="0" applyNumberFormat="1" applyFont="1" applyFill="1" applyBorder="1" applyAlignment="1">
      <alignment horizontal="center" vertical="top" wrapText="1" shrinkToFit="1"/>
    </xf>
  </cellXfs>
  <cellStyles count="3">
    <cellStyle name="Обычный" xfId="0" builtinId="0"/>
    <cellStyle name="Обычный 2" xfId="2"/>
    <cellStyle name="Обычный_на 01.03.09г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5"/>
  <sheetViews>
    <sheetView tabSelected="1" zoomScale="80" zoomScaleNormal="80" workbookViewId="0">
      <selection activeCell="A2" sqref="A2:K2"/>
    </sheetView>
  </sheetViews>
  <sheetFormatPr defaultRowHeight="12.75" x14ac:dyDescent="0.2"/>
  <cols>
    <col min="1" max="1" width="7.85546875" style="2" customWidth="1"/>
    <col min="2" max="2" width="86.5703125" style="4" customWidth="1"/>
    <col min="3" max="3" width="24.7109375" style="3" customWidth="1"/>
    <col min="4" max="4" width="24.85546875" style="2" customWidth="1"/>
    <col min="5" max="5" width="25.140625" style="2" customWidth="1"/>
    <col min="6" max="6" width="24.140625" style="2" customWidth="1"/>
    <col min="7" max="7" width="24.28515625" style="2" customWidth="1"/>
    <col min="8" max="8" width="25.85546875" style="2" customWidth="1"/>
    <col min="9" max="9" width="20.85546875" style="2" customWidth="1"/>
    <col min="10" max="10" width="19.7109375" style="2" customWidth="1"/>
    <col min="11" max="11" width="18.42578125" style="2" customWidth="1"/>
    <col min="12" max="12" width="16.140625" style="1" customWidth="1"/>
    <col min="13" max="13" width="16.42578125" style="1" customWidth="1"/>
    <col min="14" max="16384" width="9.140625" style="1"/>
  </cols>
  <sheetData>
    <row r="1" spans="1:11" ht="19.5" customHeight="1" x14ac:dyDescent="0.2">
      <c r="D1" s="3"/>
      <c r="E1" s="3"/>
      <c r="F1" s="3"/>
      <c r="G1" s="3"/>
      <c r="H1" s="49" t="s">
        <v>175</v>
      </c>
      <c r="I1" s="49"/>
      <c r="J1" s="49"/>
      <c r="K1" s="49"/>
    </row>
    <row r="2" spans="1:11" ht="25.5" customHeight="1" x14ac:dyDescent="0.2">
      <c r="A2" s="50" t="s">
        <v>174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ht="19.5" customHeight="1" x14ac:dyDescent="0.2">
      <c r="A3" s="51" t="s">
        <v>173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 ht="19.5" customHeight="1" x14ac:dyDescent="0.2">
      <c r="A4" s="44"/>
      <c r="D4" s="3"/>
      <c r="E4" s="3"/>
      <c r="F4" s="3"/>
      <c r="G4" s="46"/>
      <c r="H4" s="46"/>
      <c r="I4" s="45"/>
      <c r="J4" s="44"/>
      <c r="K4" s="43" t="s">
        <v>172</v>
      </c>
    </row>
    <row r="5" spans="1:11" ht="18.75" customHeight="1" x14ac:dyDescent="0.2">
      <c r="A5" s="47" t="s">
        <v>171</v>
      </c>
      <c r="B5" s="52" t="s">
        <v>170</v>
      </c>
      <c r="C5" s="55" t="s">
        <v>169</v>
      </c>
      <c r="D5" s="56"/>
      <c r="E5" s="56"/>
      <c r="F5" s="56"/>
      <c r="G5" s="56"/>
      <c r="H5" s="56"/>
      <c r="I5" s="56"/>
      <c r="J5" s="56"/>
      <c r="K5" s="57"/>
    </row>
    <row r="6" spans="1:11" ht="13.15" customHeight="1" x14ac:dyDescent="0.2">
      <c r="A6" s="47"/>
      <c r="B6" s="53"/>
      <c r="C6" s="58" t="s">
        <v>168</v>
      </c>
      <c r="D6" s="47" t="s">
        <v>166</v>
      </c>
      <c r="E6" s="52" t="s">
        <v>165</v>
      </c>
      <c r="F6" s="58" t="s">
        <v>167</v>
      </c>
      <c r="G6" s="47" t="s">
        <v>166</v>
      </c>
      <c r="H6" s="47" t="s">
        <v>165</v>
      </c>
      <c r="I6" s="47" t="s">
        <v>164</v>
      </c>
      <c r="J6" s="47" t="s">
        <v>163</v>
      </c>
      <c r="K6" s="47" t="s">
        <v>162</v>
      </c>
    </row>
    <row r="7" spans="1:11" ht="41.25" customHeight="1" x14ac:dyDescent="0.2">
      <c r="A7" s="47"/>
      <c r="B7" s="54"/>
      <c r="C7" s="58"/>
      <c r="D7" s="47"/>
      <c r="E7" s="54"/>
      <c r="F7" s="58"/>
      <c r="G7" s="47"/>
      <c r="H7" s="47"/>
      <c r="I7" s="47"/>
      <c r="J7" s="47"/>
      <c r="K7" s="47"/>
    </row>
    <row r="8" spans="1:11" s="30" customFormat="1" ht="18.75" customHeight="1" x14ac:dyDescent="0.2">
      <c r="A8" s="36"/>
      <c r="B8" s="42" t="s">
        <v>161</v>
      </c>
      <c r="C8" s="19">
        <f t="shared" ref="C8:H8" si="0">C11+C12+C13</f>
        <v>261498757.99999997</v>
      </c>
      <c r="D8" s="19">
        <f t="shared" si="0"/>
        <v>241836862.69999999</v>
      </c>
      <c r="E8" s="19">
        <f t="shared" si="0"/>
        <v>19661895.300000001</v>
      </c>
      <c r="F8" s="19">
        <f t="shared" si="0"/>
        <v>271149109.5</v>
      </c>
      <c r="G8" s="19">
        <f t="shared" si="0"/>
        <v>250944479.5</v>
      </c>
      <c r="H8" s="19">
        <f t="shared" si="0"/>
        <v>20204630</v>
      </c>
      <c r="I8" s="18">
        <f>F8/C8*100</f>
        <v>103.69040051042997</v>
      </c>
      <c r="J8" s="38"/>
      <c r="K8" s="38"/>
    </row>
    <row r="9" spans="1:11" s="30" customFormat="1" ht="20.25" hidden="1" customHeight="1" x14ac:dyDescent="0.2">
      <c r="A9" s="36"/>
      <c r="B9" s="41" t="s">
        <v>160</v>
      </c>
      <c r="C9" s="19">
        <f>D8+E8</f>
        <v>261498758</v>
      </c>
      <c r="D9" s="19"/>
      <c r="E9" s="19"/>
      <c r="F9" s="19">
        <f>G8+H8</f>
        <v>271149109.5</v>
      </c>
      <c r="G9" s="19"/>
      <c r="H9" s="19"/>
      <c r="I9" s="18"/>
      <c r="J9" s="38"/>
      <c r="K9" s="38"/>
    </row>
    <row r="10" spans="1:11" s="30" customFormat="1" ht="17.25" customHeight="1" x14ac:dyDescent="0.2">
      <c r="A10" s="36"/>
      <c r="B10" s="40" t="s">
        <v>159</v>
      </c>
      <c r="C10" s="14"/>
      <c r="D10" s="39"/>
      <c r="E10" s="19"/>
      <c r="F10" s="19"/>
      <c r="G10" s="19"/>
      <c r="H10" s="19"/>
      <c r="I10" s="18"/>
      <c r="J10" s="38"/>
      <c r="K10" s="38"/>
    </row>
    <row r="11" spans="1:11" s="30" customFormat="1" ht="16.5" customHeight="1" x14ac:dyDescent="0.2">
      <c r="A11" s="36"/>
      <c r="B11" s="35" t="s">
        <v>158</v>
      </c>
      <c r="C11" s="15">
        <v>241836862.69999999</v>
      </c>
      <c r="D11" s="37">
        <v>241836862.69999999</v>
      </c>
      <c r="E11" s="37"/>
      <c r="F11" s="15">
        <v>250944479.5</v>
      </c>
      <c r="G11" s="37">
        <v>250944479.5</v>
      </c>
      <c r="H11" s="15"/>
      <c r="I11" s="14">
        <f>F11/C11*100</f>
        <v>103.76601676779858</v>
      </c>
      <c r="J11" s="31"/>
      <c r="K11" s="31"/>
    </row>
    <row r="12" spans="1:11" s="30" customFormat="1" ht="19.5" customHeight="1" x14ac:dyDescent="0.2">
      <c r="A12" s="36"/>
      <c r="B12" s="35" t="s">
        <v>157</v>
      </c>
      <c r="C12" s="15">
        <f>E12</f>
        <v>19094363.100000001</v>
      </c>
      <c r="D12" s="37"/>
      <c r="E12" s="37">
        <f>19661895.3-E13</f>
        <v>19094363.100000001</v>
      </c>
      <c r="F12" s="15">
        <f>H12</f>
        <v>19534621.5</v>
      </c>
      <c r="G12" s="15"/>
      <c r="H12" s="37">
        <f>20204630-H13</f>
        <v>19534621.5</v>
      </c>
      <c r="I12" s="14">
        <f>F12/C12*100</f>
        <v>102.30569827175853</v>
      </c>
      <c r="J12" s="31"/>
      <c r="K12" s="31"/>
    </row>
    <row r="13" spans="1:11" s="30" customFormat="1" ht="33" customHeight="1" x14ac:dyDescent="0.2">
      <c r="A13" s="36"/>
      <c r="B13" s="35" t="s">
        <v>156</v>
      </c>
      <c r="C13" s="15">
        <v>567532.19999999995</v>
      </c>
      <c r="D13" s="37"/>
      <c r="E13" s="37">
        <v>567532.19999999995</v>
      </c>
      <c r="F13" s="15">
        <v>670008.5</v>
      </c>
      <c r="G13" s="15"/>
      <c r="H13" s="37">
        <v>670008.5</v>
      </c>
      <c r="I13" s="14"/>
      <c r="J13" s="31"/>
      <c r="K13" s="31"/>
    </row>
    <row r="14" spans="1:11" s="30" customFormat="1" ht="15.75" x14ac:dyDescent="0.2">
      <c r="A14" s="36"/>
      <c r="B14" s="35"/>
      <c r="C14" s="31"/>
      <c r="D14" s="33"/>
      <c r="E14" s="34"/>
      <c r="F14" s="33"/>
      <c r="G14" s="32"/>
      <c r="H14" s="32"/>
      <c r="I14" s="31"/>
      <c r="J14" s="31"/>
      <c r="K14" s="31"/>
    </row>
    <row r="15" spans="1:11" ht="16.5" customHeight="1" x14ac:dyDescent="0.2">
      <c r="A15" s="29"/>
      <c r="B15" s="20" t="s">
        <v>155</v>
      </c>
      <c r="C15" s="28">
        <f t="shared" ref="C15:H15" si="1">C16+C26+C28+C32+C44+C49+C52+C61+C73+C65+C79+C84+C88+C90</f>
        <v>270926822.19999999</v>
      </c>
      <c r="D15" s="18">
        <f t="shared" si="1"/>
        <v>252802116.90000004</v>
      </c>
      <c r="E15" s="18">
        <f t="shared" si="1"/>
        <v>18124705.300000001</v>
      </c>
      <c r="F15" s="18">
        <f t="shared" si="1"/>
        <v>256089613.5</v>
      </c>
      <c r="G15" s="18">
        <f t="shared" si="1"/>
        <v>238078174.59999999</v>
      </c>
      <c r="H15" s="18">
        <f t="shared" si="1"/>
        <v>18011438.900000002</v>
      </c>
      <c r="I15" s="18">
        <f t="shared" ref="I15:K16" si="2">F15/C15*100</f>
        <v>94.52353643706526</v>
      </c>
      <c r="J15" s="18">
        <f t="shared" si="2"/>
        <v>94.175704507322493</v>
      </c>
      <c r="K15" s="18">
        <f t="shared" si="2"/>
        <v>99.375071770132465</v>
      </c>
    </row>
    <row r="16" spans="1:11" ht="20.25" customHeight="1" x14ac:dyDescent="0.2">
      <c r="A16" s="21" t="s">
        <v>154</v>
      </c>
      <c r="B16" s="20" t="s">
        <v>153</v>
      </c>
      <c r="C16" s="19">
        <f>SUM(C17:C25)</f>
        <v>19593098.699999999</v>
      </c>
      <c r="D16" s="19">
        <f>SUM(D17:D25)</f>
        <v>19370156.199999999</v>
      </c>
      <c r="E16" s="19">
        <f>SUM(E17:E25)</f>
        <v>222942.5</v>
      </c>
      <c r="F16" s="19">
        <f>SUM(F17:F25)</f>
        <v>11843864.700000001</v>
      </c>
      <c r="G16" s="19">
        <f t="shared" ref="G16:G48" si="3">F16-H16</f>
        <v>11620922.200000001</v>
      </c>
      <c r="H16" s="19">
        <f>SUM(H17:H25)</f>
        <v>222942.5</v>
      </c>
      <c r="I16" s="18">
        <f t="shared" si="2"/>
        <v>60.449165705473639</v>
      </c>
      <c r="J16" s="18">
        <f t="shared" si="2"/>
        <v>59.993951933128976</v>
      </c>
      <c r="K16" s="18">
        <f t="shared" si="2"/>
        <v>100</v>
      </c>
    </row>
    <row r="17" spans="1:12" ht="32.25" customHeight="1" x14ac:dyDescent="0.2">
      <c r="A17" s="17" t="s">
        <v>152</v>
      </c>
      <c r="B17" s="16" t="s">
        <v>151</v>
      </c>
      <c r="C17" s="27">
        <v>8988.7000000000007</v>
      </c>
      <c r="D17" s="15">
        <f t="shared" ref="D17:D25" si="4">C17-E17</f>
        <v>8988.7000000000007</v>
      </c>
      <c r="E17" s="15">
        <v>0</v>
      </c>
      <c r="F17" s="27">
        <v>8988.7000000000007</v>
      </c>
      <c r="G17" s="15">
        <f t="shared" si="3"/>
        <v>8988.7000000000007</v>
      </c>
      <c r="H17" s="15">
        <v>0</v>
      </c>
      <c r="I17" s="14">
        <f t="shared" ref="I17:I48" si="5">F17/C17*100</f>
        <v>100</v>
      </c>
      <c r="J17" s="14">
        <f t="shared" ref="J17:J48" si="6">G17/D17*100</f>
        <v>100</v>
      </c>
      <c r="K17" s="18"/>
      <c r="L17" s="13"/>
    </row>
    <row r="18" spans="1:12" ht="32.25" customHeight="1" x14ac:dyDescent="0.2">
      <c r="A18" s="17" t="s">
        <v>150</v>
      </c>
      <c r="B18" s="16" t="s">
        <v>149</v>
      </c>
      <c r="C18" s="27">
        <v>810724.4</v>
      </c>
      <c r="D18" s="15">
        <f t="shared" si="4"/>
        <v>775791.9</v>
      </c>
      <c r="E18" s="15">
        <v>34932.5</v>
      </c>
      <c r="F18" s="27">
        <v>780147</v>
      </c>
      <c r="G18" s="15">
        <f t="shared" si="3"/>
        <v>745214.5</v>
      </c>
      <c r="H18" s="15">
        <v>34932.5</v>
      </c>
      <c r="I18" s="14">
        <f t="shared" si="5"/>
        <v>96.228385379791206</v>
      </c>
      <c r="J18" s="14">
        <f t="shared" si="6"/>
        <v>96.058556424731933</v>
      </c>
      <c r="K18" s="14">
        <f t="shared" ref="K18:K27" si="7">H18/E18*100</f>
        <v>100</v>
      </c>
      <c r="L18" s="13"/>
    </row>
    <row r="19" spans="1:12" ht="32.25" customHeight="1" x14ac:dyDescent="0.2">
      <c r="A19" s="17" t="s">
        <v>148</v>
      </c>
      <c r="B19" s="16" t="s">
        <v>147</v>
      </c>
      <c r="C19" s="27">
        <v>5005363</v>
      </c>
      <c r="D19" s="15">
        <f t="shared" si="4"/>
        <v>4896664.5</v>
      </c>
      <c r="E19" s="15">
        <v>108698.5</v>
      </c>
      <c r="F19" s="27">
        <v>4996883.9000000004</v>
      </c>
      <c r="G19" s="15">
        <f t="shared" si="3"/>
        <v>4888185.4000000004</v>
      </c>
      <c r="H19" s="15">
        <v>108698.5</v>
      </c>
      <c r="I19" s="14">
        <f t="shared" si="5"/>
        <v>99.830599698763109</v>
      </c>
      <c r="J19" s="14">
        <f t="shared" si="6"/>
        <v>99.826839269874441</v>
      </c>
      <c r="K19" s="14">
        <f t="shared" si="7"/>
        <v>100</v>
      </c>
      <c r="L19" s="13"/>
    </row>
    <row r="20" spans="1:12" ht="18.75" customHeight="1" x14ac:dyDescent="0.2">
      <c r="A20" s="17" t="s">
        <v>146</v>
      </c>
      <c r="B20" s="16" t="s">
        <v>145</v>
      </c>
      <c r="C20" s="27">
        <v>653426.30000000005</v>
      </c>
      <c r="D20" s="15">
        <f t="shared" si="4"/>
        <v>652628.5</v>
      </c>
      <c r="E20" s="15">
        <v>797.8</v>
      </c>
      <c r="F20" s="27">
        <v>652450.5</v>
      </c>
      <c r="G20" s="15">
        <f t="shared" si="3"/>
        <v>651652.69999999995</v>
      </c>
      <c r="H20" s="15">
        <v>797.8</v>
      </c>
      <c r="I20" s="14">
        <f t="shared" si="5"/>
        <v>99.85066410703088</v>
      </c>
      <c r="J20" s="14">
        <f t="shared" si="6"/>
        <v>99.850481552675063</v>
      </c>
      <c r="K20" s="14">
        <f t="shared" si="7"/>
        <v>100</v>
      </c>
      <c r="L20" s="13"/>
    </row>
    <row r="21" spans="1:12" ht="34.5" customHeight="1" x14ac:dyDescent="0.2">
      <c r="A21" s="17" t="s">
        <v>144</v>
      </c>
      <c r="B21" s="16" t="s">
        <v>143</v>
      </c>
      <c r="C21" s="27">
        <v>132395.70000000001</v>
      </c>
      <c r="D21" s="15">
        <f t="shared" si="4"/>
        <v>129377.00000000001</v>
      </c>
      <c r="E21" s="15">
        <v>3018.7</v>
      </c>
      <c r="F21" s="27">
        <v>131831.9</v>
      </c>
      <c r="G21" s="15">
        <f t="shared" si="3"/>
        <v>128813.2</v>
      </c>
      <c r="H21" s="15">
        <v>3018.7</v>
      </c>
      <c r="I21" s="14">
        <f t="shared" si="5"/>
        <v>99.574155353988075</v>
      </c>
      <c r="J21" s="14">
        <f t="shared" si="6"/>
        <v>99.564219297092976</v>
      </c>
      <c r="K21" s="14">
        <f t="shared" si="7"/>
        <v>100</v>
      </c>
      <c r="L21" s="13"/>
    </row>
    <row r="22" spans="1:12" ht="21.75" customHeight="1" x14ac:dyDescent="0.2">
      <c r="A22" s="17" t="s">
        <v>142</v>
      </c>
      <c r="B22" s="16" t="s">
        <v>141</v>
      </c>
      <c r="C22" s="27">
        <v>378096.7</v>
      </c>
      <c r="D22" s="15">
        <f t="shared" si="4"/>
        <v>374603.2</v>
      </c>
      <c r="E22" s="15">
        <v>3493.5</v>
      </c>
      <c r="F22" s="27">
        <v>377472.1</v>
      </c>
      <c r="G22" s="15">
        <f t="shared" si="3"/>
        <v>373978.6</v>
      </c>
      <c r="H22" s="15">
        <v>3493.5</v>
      </c>
      <c r="I22" s="14">
        <f t="shared" si="5"/>
        <v>99.834804165177843</v>
      </c>
      <c r="J22" s="14">
        <f t="shared" si="6"/>
        <v>99.833263570626187</v>
      </c>
      <c r="K22" s="14">
        <f t="shared" si="7"/>
        <v>100</v>
      </c>
      <c r="L22" s="13"/>
    </row>
    <row r="23" spans="1:12" ht="19.5" customHeight="1" x14ac:dyDescent="0.2">
      <c r="A23" s="17" t="s">
        <v>140</v>
      </c>
      <c r="B23" s="16" t="s">
        <v>139</v>
      </c>
      <c r="C23" s="27">
        <v>1754592.9</v>
      </c>
      <c r="D23" s="15">
        <f t="shared" si="4"/>
        <v>1754592.9</v>
      </c>
      <c r="E23" s="15">
        <v>0</v>
      </c>
      <c r="F23" s="27">
        <v>0</v>
      </c>
      <c r="G23" s="15">
        <f t="shared" si="3"/>
        <v>0</v>
      </c>
      <c r="H23" s="15">
        <v>0</v>
      </c>
      <c r="I23" s="14">
        <f t="shared" si="5"/>
        <v>0</v>
      </c>
      <c r="J23" s="14">
        <f t="shared" si="6"/>
        <v>0</v>
      </c>
      <c r="K23" s="14" t="e">
        <f t="shared" si="7"/>
        <v>#DIV/0!</v>
      </c>
      <c r="L23" s="13"/>
    </row>
    <row r="24" spans="1:12" ht="20.25" customHeight="1" x14ac:dyDescent="0.2">
      <c r="A24" s="17" t="s">
        <v>138</v>
      </c>
      <c r="B24" s="16" t="s">
        <v>137</v>
      </c>
      <c r="C24" s="27">
        <v>16502.900000000001</v>
      </c>
      <c r="D24" s="15">
        <f t="shared" si="4"/>
        <v>16502.900000000001</v>
      </c>
      <c r="E24" s="15">
        <v>0</v>
      </c>
      <c r="F24" s="27">
        <v>16502.900000000001</v>
      </c>
      <c r="G24" s="15">
        <f t="shared" si="3"/>
        <v>16502.900000000001</v>
      </c>
      <c r="H24" s="15">
        <v>0</v>
      </c>
      <c r="I24" s="14">
        <f t="shared" si="5"/>
        <v>100</v>
      </c>
      <c r="J24" s="14">
        <f t="shared" si="6"/>
        <v>100</v>
      </c>
      <c r="K24" s="14" t="e">
        <f t="shared" si="7"/>
        <v>#DIV/0!</v>
      </c>
      <c r="L24" s="13"/>
    </row>
    <row r="25" spans="1:12" ht="18.75" customHeight="1" x14ac:dyDescent="0.2">
      <c r="A25" s="17" t="s">
        <v>136</v>
      </c>
      <c r="B25" s="16" t="s">
        <v>135</v>
      </c>
      <c r="C25" s="27">
        <v>10833008.1</v>
      </c>
      <c r="D25" s="15">
        <f t="shared" si="4"/>
        <v>10761006.6</v>
      </c>
      <c r="E25" s="15">
        <v>72001.5</v>
      </c>
      <c r="F25" s="27">
        <v>4879587.7</v>
      </c>
      <c r="G25" s="15">
        <f t="shared" si="3"/>
        <v>4807586.2</v>
      </c>
      <c r="H25" s="15">
        <v>72001.5</v>
      </c>
      <c r="I25" s="14">
        <f t="shared" si="5"/>
        <v>45.043700281180442</v>
      </c>
      <c r="J25" s="14">
        <f t="shared" si="6"/>
        <v>44.675989697841096</v>
      </c>
      <c r="K25" s="14">
        <f t="shared" si="7"/>
        <v>100</v>
      </c>
      <c r="L25" s="13"/>
    </row>
    <row r="26" spans="1:12" ht="18.75" customHeight="1" x14ac:dyDescent="0.2">
      <c r="A26" s="21" t="s">
        <v>134</v>
      </c>
      <c r="B26" s="20" t="s">
        <v>133</v>
      </c>
      <c r="C26" s="19">
        <f>C27</f>
        <v>881651.4</v>
      </c>
      <c r="D26" s="19">
        <f>D27</f>
        <v>787533.5</v>
      </c>
      <c r="E26" s="19">
        <f>E27</f>
        <v>94117.9</v>
      </c>
      <c r="F26" s="19">
        <f>F27</f>
        <v>826433.4</v>
      </c>
      <c r="G26" s="19">
        <f t="shared" si="3"/>
        <v>732315.5</v>
      </c>
      <c r="H26" s="19">
        <f>H27</f>
        <v>94117.9</v>
      </c>
      <c r="I26" s="18">
        <f t="shared" si="5"/>
        <v>93.736980398375138</v>
      </c>
      <c r="J26" s="14">
        <f t="shared" si="6"/>
        <v>92.988488743653448</v>
      </c>
      <c r="K26" s="18">
        <f t="shared" si="7"/>
        <v>100</v>
      </c>
      <c r="L26" s="13"/>
    </row>
    <row r="27" spans="1:12" ht="19.5" customHeight="1" x14ac:dyDescent="0.2">
      <c r="A27" s="17" t="s">
        <v>132</v>
      </c>
      <c r="B27" s="16" t="s">
        <v>131</v>
      </c>
      <c r="C27" s="15">
        <v>881651.4</v>
      </c>
      <c r="D27" s="15">
        <f>C27-E27</f>
        <v>787533.5</v>
      </c>
      <c r="E27" s="15">
        <v>94117.9</v>
      </c>
      <c r="F27" s="15">
        <v>826433.4</v>
      </c>
      <c r="G27" s="15">
        <f t="shared" si="3"/>
        <v>732315.5</v>
      </c>
      <c r="H27" s="15">
        <v>94117.9</v>
      </c>
      <c r="I27" s="14">
        <f t="shared" si="5"/>
        <v>93.736980398375138</v>
      </c>
      <c r="J27" s="14">
        <f t="shared" si="6"/>
        <v>92.988488743653448</v>
      </c>
      <c r="K27" s="14">
        <f t="shared" si="7"/>
        <v>100</v>
      </c>
      <c r="L27" s="13"/>
    </row>
    <row r="28" spans="1:12" ht="20.25" customHeight="1" x14ac:dyDescent="0.2">
      <c r="A28" s="21" t="s">
        <v>130</v>
      </c>
      <c r="B28" s="20" t="s">
        <v>129</v>
      </c>
      <c r="C28" s="19">
        <f>C29+C30+C31</f>
        <v>4818796.5</v>
      </c>
      <c r="D28" s="19">
        <f>D29+D30+D31</f>
        <v>4818796.5</v>
      </c>
      <c r="E28" s="19">
        <f>E29+E30+E31</f>
        <v>0</v>
      </c>
      <c r="F28" s="19">
        <f>F29+F30+F31</f>
        <v>4764692.1999999993</v>
      </c>
      <c r="G28" s="19">
        <f t="shared" si="3"/>
        <v>4764692.1999999993</v>
      </c>
      <c r="H28" s="19">
        <f>H29+H30+H31</f>
        <v>0</v>
      </c>
      <c r="I28" s="18">
        <f t="shared" si="5"/>
        <v>98.877223804740439</v>
      </c>
      <c r="J28" s="18">
        <f t="shared" si="6"/>
        <v>98.877223804740439</v>
      </c>
      <c r="K28" s="14"/>
      <c r="L28" s="13"/>
    </row>
    <row r="29" spans="1:12" ht="15.75" x14ac:dyDescent="0.2">
      <c r="A29" s="17" t="s">
        <v>128</v>
      </c>
      <c r="B29" s="16" t="s">
        <v>127</v>
      </c>
      <c r="C29" s="27">
        <v>1624763</v>
      </c>
      <c r="D29" s="15">
        <f>C29-E29</f>
        <v>1624763</v>
      </c>
      <c r="E29" s="15">
        <v>0</v>
      </c>
      <c r="F29" s="15">
        <v>1574294.3</v>
      </c>
      <c r="G29" s="15">
        <f t="shared" si="3"/>
        <v>1574294.3</v>
      </c>
      <c r="H29" s="15">
        <v>0</v>
      </c>
      <c r="I29" s="14">
        <f t="shared" si="5"/>
        <v>96.893780816032859</v>
      </c>
      <c r="J29" s="14">
        <f t="shared" si="6"/>
        <v>96.893780816032859</v>
      </c>
      <c r="K29" s="14"/>
      <c r="L29" s="13"/>
    </row>
    <row r="30" spans="1:12" ht="33.75" customHeight="1" x14ac:dyDescent="0.2">
      <c r="A30" s="17" t="s">
        <v>126</v>
      </c>
      <c r="B30" s="16" t="s">
        <v>125</v>
      </c>
      <c r="C30" s="27">
        <v>2528415.4</v>
      </c>
      <c r="D30" s="15">
        <f>C30-E30</f>
        <v>2528415.4</v>
      </c>
      <c r="E30" s="15">
        <v>0</v>
      </c>
      <c r="F30" s="15">
        <v>2525495.2999999998</v>
      </c>
      <c r="G30" s="15">
        <f t="shared" si="3"/>
        <v>2525495.2999999998</v>
      </c>
      <c r="H30" s="15">
        <v>0</v>
      </c>
      <c r="I30" s="14">
        <f t="shared" si="5"/>
        <v>99.884508692677628</v>
      </c>
      <c r="J30" s="14">
        <f t="shared" si="6"/>
        <v>99.884508692677628</v>
      </c>
      <c r="K30" s="14"/>
      <c r="L30" s="13"/>
    </row>
    <row r="31" spans="1:12" ht="21" customHeight="1" x14ac:dyDescent="0.2">
      <c r="A31" s="17" t="s">
        <v>124</v>
      </c>
      <c r="B31" s="16" t="s">
        <v>123</v>
      </c>
      <c r="C31" s="27">
        <v>665618.1</v>
      </c>
      <c r="D31" s="15">
        <f>C31-E31</f>
        <v>665618.1</v>
      </c>
      <c r="E31" s="15">
        <v>0</v>
      </c>
      <c r="F31" s="15">
        <v>664902.6</v>
      </c>
      <c r="G31" s="15">
        <f t="shared" si="3"/>
        <v>664902.6</v>
      </c>
      <c r="H31" s="15">
        <v>0</v>
      </c>
      <c r="I31" s="14">
        <f t="shared" si="5"/>
        <v>99.892505927948775</v>
      </c>
      <c r="J31" s="14">
        <f t="shared" si="6"/>
        <v>99.892505927948775</v>
      </c>
      <c r="K31" s="14"/>
      <c r="L31" s="13"/>
    </row>
    <row r="32" spans="1:12" ht="15.75" x14ac:dyDescent="0.2">
      <c r="A32" s="21" t="s">
        <v>122</v>
      </c>
      <c r="B32" s="20" t="s">
        <v>121</v>
      </c>
      <c r="C32" s="19">
        <f>C33+C35+C36+C37+C38+C39+C40+C41+C42+C43+C34</f>
        <v>55416598.699999996</v>
      </c>
      <c r="D32" s="19">
        <f>D33+D35+D36+D37+D38+D39+D40+D41+D42+D43+D34</f>
        <v>51561176.899999999</v>
      </c>
      <c r="E32" s="19">
        <f>E33+E35+E36+E37+E38+E39+E40+E41+E42+E43+E34</f>
        <v>3855421.8000000003</v>
      </c>
      <c r="F32" s="19">
        <f>F33+F35+F36+F37+F38+F39+F40+F41+F42+F43+F34</f>
        <v>53845718.299999997</v>
      </c>
      <c r="G32" s="19">
        <f t="shared" si="3"/>
        <v>50030774.299999997</v>
      </c>
      <c r="H32" s="19">
        <f>H33+H35+H36+H37+H38+H39+H40+H41+H42+H43+H34</f>
        <v>3814944</v>
      </c>
      <c r="I32" s="18">
        <f t="shared" si="5"/>
        <v>97.165325124870932</v>
      </c>
      <c r="J32" s="18">
        <f t="shared" si="6"/>
        <v>97.031870310159647</v>
      </c>
      <c r="K32" s="18">
        <f>H32/E32*100</f>
        <v>98.950107093340606</v>
      </c>
      <c r="L32" s="13"/>
    </row>
    <row r="33" spans="1:12" ht="15.75" x14ac:dyDescent="0.2">
      <c r="A33" s="17" t="s">
        <v>120</v>
      </c>
      <c r="B33" s="16" t="s">
        <v>119</v>
      </c>
      <c r="C33" s="27">
        <v>622851</v>
      </c>
      <c r="D33" s="15">
        <f t="shared" ref="D33:D43" si="8">C33-E33</f>
        <v>621729</v>
      </c>
      <c r="E33" s="15">
        <v>1122</v>
      </c>
      <c r="F33" s="27">
        <v>617893.19999999995</v>
      </c>
      <c r="G33" s="15">
        <f t="shared" si="3"/>
        <v>617140.6</v>
      </c>
      <c r="H33" s="15">
        <v>752.6</v>
      </c>
      <c r="I33" s="14">
        <f t="shared" si="5"/>
        <v>99.204015085469877</v>
      </c>
      <c r="J33" s="14">
        <f t="shared" si="6"/>
        <v>99.261993569545567</v>
      </c>
      <c r="K33" s="14">
        <f>H33/E33*100</f>
        <v>67.076648841354725</v>
      </c>
      <c r="L33" s="13"/>
    </row>
    <row r="34" spans="1:12" ht="15.75" x14ac:dyDescent="0.2">
      <c r="A34" s="17" t="s">
        <v>118</v>
      </c>
      <c r="B34" s="16" t="s">
        <v>117</v>
      </c>
      <c r="C34" s="27">
        <v>6455408.2999999998</v>
      </c>
      <c r="D34" s="15">
        <f t="shared" si="8"/>
        <v>6455408.2999999998</v>
      </c>
      <c r="E34" s="15">
        <v>0</v>
      </c>
      <c r="F34" s="27">
        <v>6454012.9000000004</v>
      </c>
      <c r="G34" s="15">
        <f t="shared" si="3"/>
        <v>6454012.9000000004</v>
      </c>
      <c r="H34" s="15">
        <v>0</v>
      </c>
      <c r="I34" s="14">
        <f t="shared" si="5"/>
        <v>99.97838401639136</v>
      </c>
      <c r="J34" s="14">
        <f t="shared" si="6"/>
        <v>99.97838401639136</v>
      </c>
      <c r="K34" s="14"/>
      <c r="L34" s="13"/>
    </row>
    <row r="35" spans="1:12" ht="15.75" x14ac:dyDescent="0.2">
      <c r="A35" s="17" t="s">
        <v>116</v>
      </c>
      <c r="B35" s="16" t="s">
        <v>115</v>
      </c>
      <c r="C35" s="27">
        <v>5382.3</v>
      </c>
      <c r="D35" s="15">
        <f t="shared" si="8"/>
        <v>5382.3</v>
      </c>
      <c r="E35" s="15">
        <v>0</v>
      </c>
      <c r="F35" s="27">
        <v>5382.3</v>
      </c>
      <c r="G35" s="15">
        <f t="shared" si="3"/>
        <v>5382.3</v>
      </c>
      <c r="H35" s="15">
        <v>0</v>
      </c>
      <c r="I35" s="14">
        <f t="shared" si="5"/>
        <v>100</v>
      </c>
      <c r="J35" s="14">
        <f t="shared" si="6"/>
        <v>100</v>
      </c>
      <c r="K35" s="14"/>
      <c r="L35" s="13"/>
    </row>
    <row r="36" spans="1:12" ht="15.75" x14ac:dyDescent="0.2">
      <c r="A36" s="17" t="s">
        <v>114</v>
      </c>
      <c r="B36" s="16" t="s">
        <v>113</v>
      </c>
      <c r="C36" s="27">
        <v>6897236</v>
      </c>
      <c r="D36" s="15">
        <f t="shared" si="8"/>
        <v>6136930.0999999996</v>
      </c>
      <c r="E36" s="15">
        <v>760305.9</v>
      </c>
      <c r="F36" s="27">
        <v>6896202.7000000002</v>
      </c>
      <c r="G36" s="15">
        <f t="shared" si="3"/>
        <v>6135896.7999999998</v>
      </c>
      <c r="H36" s="15">
        <v>760305.9</v>
      </c>
      <c r="I36" s="14">
        <f t="shared" si="5"/>
        <v>99.985018636450889</v>
      </c>
      <c r="J36" s="14">
        <f t="shared" si="6"/>
        <v>99.983162591341895</v>
      </c>
      <c r="K36" s="14">
        <f t="shared" ref="K36:K79" si="9">H36/E36*100</f>
        <v>100</v>
      </c>
      <c r="L36" s="13"/>
    </row>
    <row r="37" spans="1:12" ht="15.75" x14ac:dyDescent="0.2">
      <c r="A37" s="17" t="s">
        <v>112</v>
      </c>
      <c r="B37" s="16" t="s">
        <v>111</v>
      </c>
      <c r="C37" s="27">
        <v>105174.2</v>
      </c>
      <c r="D37" s="15">
        <f t="shared" si="8"/>
        <v>88759.1</v>
      </c>
      <c r="E37" s="15">
        <v>16415.099999999999</v>
      </c>
      <c r="F37" s="27">
        <v>87180.7</v>
      </c>
      <c r="G37" s="15">
        <f t="shared" si="3"/>
        <v>70765.600000000006</v>
      </c>
      <c r="H37" s="15">
        <v>16415.099999999999</v>
      </c>
      <c r="I37" s="14">
        <f t="shared" si="5"/>
        <v>82.891716789859103</v>
      </c>
      <c r="J37" s="14">
        <f t="shared" si="6"/>
        <v>79.727712426106166</v>
      </c>
      <c r="K37" s="14">
        <f t="shared" si="9"/>
        <v>100</v>
      </c>
      <c r="L37" s="13"/>
    </row>
    <row r="38" spans="1:12" ht="15.75" x14ac:dyDescent="0.2">
      <c r="A38" s="17" t="s">
        <v>110</v>
      </c>
      <c r="B38" s="16" t="s">
        <v>109</v>
      </c>
      <c r="C38" s="27">
        <v>1924081.2</v>
      </c>
      <c r="D38" s="15">
        <f t="shared" si="8"/>
        <v>1417586.7999999998</v>
      </c>
      <c r="E38" s="15">
        <v>506494.4</v>
      </c>
      <c r="F38" s="27">
        <v>1884453.2</v>
      </c>
      <c r="G38" s="15">
        <f t="shared" si="3"/>
        <v>1405665.2999999998</v>
      </c>
      <c r="H38" s="15">
        <v>478787.9</v>
      </c>
      <c r="I38" s="14">
        <f t="shared" si="5"/>
        <v>97.940419562334483</v>
      </c>
      <c r="J38" s="14">
        <f t="shared" si="6"/>
        <v>99.159028568832611</v>
      </c>
      <c r="K38" s="14">
        <f t="shared" si="9"/>
        <v>94.529751957770898</v>
      </c>
      <c r="L38" s="13"/>
    </row>
    <row r="39" spans="1:12" ht="15.75" x14ac:dyDescent="0.2">
      <c r="A39" s="17" t="s">
        <v>108</v>
      </c>
      <c r="B39" s="16" t="s">
        <v>107</v>
      </c>
      <c r="C39" s="27">
        <v>1652122.6</v>
      </c>
      <c r="D39" s="15">
        <f t="shared" si="8"/>
        <v>1650678.3</v>
      </c>
      <c r="E39" s="15">
        <v>1444.3</v>
      </c>
      <c r="F39" s="27">
        <v>1650967.2</v>
      </c>
      <c r="G39" s="15">
        <f t="shared" si="3"/>
        <v>1649522.9</v>
      </c>
      <c r="H39" s="15">
        <v>1444.3</v>
      </c>
      <c r="I39" s="14">
        <f t="shared" si="5"/>
        <v>99.930065722725416</v>
      </c>
      <c r="J39" s="14">
        <f t="shared" si="6"/>
        <v>99.930004532076282</v>
      </c>
      <c r="K39" s="14">
        <f t="shared" si="9"/>
        <v>100</v>
      </c>
      <c r="L39" s="13"/>
    </row>
    <row r="40" spans="1:12" ht="15" customHeight="1" x14ac:dyDescent="0.2">
      <c r="A40" s="17" t="s">
        <v>106</v>
      </c>
      <c r="B40" s="16" t="s">
        <v>105</v>
      </c>
      <c r="C40" s="27">
        <v>25520851.800000001</v>
      </c>
      <c r="D40" s="15">
        <f t="shared" si="8"/>
        <v>23270509.600000001</v>
      </c>
      <c r="E40" s="15">
        <f>1883816.2+366526</f>
        <v>2250342.2000000002</v>
      </c>
      <c r="F40" s="27">
        <v>24236989</v>
      </c>
      <c r="G40" s="15">
        <f t="shared" si="3"/>
        <v>21996864</v>
      </c>
      <c r="H40" s="15">
        <f>1883816.2+356308.8</f>
        <v>2240125</v>
      </c>
      <c r="I40" s="14">
        <f t="shared" si="5"/>
        <v>94.96935756666241</v>
      </c>
      <c r="J40" s="14">
        <f t="shared" si="6"/>
        <v>94.526782516185207</v>
      </c>
      <c r="K40" s="14">
        <f t="shared" si="9"/>
        <v>99.545971274946538</v>
      </c>
      <c r="L40" s="13"/>
    </row>
    <row r="41" spans="1:12" ht="15.75" x14ac:dyDescent="0.2">
      <c r="A41" s="17" t="s">
        <v>104</v>
      </c>
      <c r="B41" s="16" t="s">
        <v>103</v>
      </c>
      <c r="C41" s="27">
        <v>2915287</v>
      </c>
      <c r="D41" s="15">
        <f t="shared" si="8"/>
        <v>2915287</v>
      </c>
      <c r="E41" s="15">
        <v>0</v>
      </c>
      <c r="F41" s="27">
        <v>2892546</v>
      </c>
      <c r="G41" s="15">
        <f t="shared" si="3"/>
        <v>2892546</v>
      </c>
      <c r="H41" s="15">
        <v>0</v>
      </c>
      <c r="I41" s="14">
        <f t="shared" si="5"/>
        <v>99.219939580562738</v>
      </c>
      <c r="J41" s="14">
        <f t="shared" si="6"/>
        <v>99.219939580562738</v>
      </c>
      <c r="K41" s="14" t="e">
        <f t="shared" si="9"/>
        <v>#DIV/0!</v>
      </c>
      <c r="L41" s="13"/>
    </row>
    <row r="42" spans="1:12" ht="15.75" x14ac:dyDescent="0.2">
      <c r="A42" s="17" t="s">
        <v>102</v>
      </c>
      <c r="B42" s="16" t="s">
        <v>101</v>
      </c>
      <c r="C42" s="27">
        <v>9959.7999999999993</v>
      </c>
      <c r="D42" s="15">
        <f t="shared" si="8"/>
        <v>9959.7999999999993</v>
      </c>
      <c r="E42" s="15">
        <v>0</v>
      </c>
      <c r="F42" s="27">
        <v>117.5</v>
      </c>
      <c r="G42" s="15">
        <f t="shared" si="3"/>
        <v>117.5</v>
      </c>
      <c r="H42" s="15">
        <v>0</v>
      </c>
      <c r="I42" s="14">
        <f t="shared" si="5"/>
        <v>1.1797425651117495</v>
      </c>
      <c r="J42" s="14">
        <f t="shared" si="6"/>
        <v>1.1797425651117495</v>
      </c>
      <c r="K42" s="14" t="e">
        <f t="shared" si="9"/>
        <v>#DIV/0!</v>
      </c>
      <c r="L42" s="13"/>
    </row>
    <row r="43" spans="1:12" ht="15.75" x14ac:dyDescent="0.2">
      <c r="A43" s="17" t="s">
        <v>100</v>
      </c>
      <c r="B43" s="16" t="s">
        <v>99</v>
      </c>
      <c r="C43" s="27">
        <v>9308244.5</v>
      </c>
      <c r="D43" s="15">
        <f t="shared" si="8"/>
        <v>8988946.5999999996</v>
      </c>
      <c r="E43" s="15">
        <v>319297.90000000002</v>
      </c>
      <c r="F43" s="27">
        <v>9119973.5999999996</v>
      </c>
      <c r="G43" s="15">
        <f t="shared" si="3"/>
        <v>8802860.4000000004</v>
      </c>
      <c r="H43" s="15">
        <v>317113.2</v>
      </c>
      <c r="I43" s="14">
        <f t="shared" si="5"/>
        <v>97.977374788554386</v>
      </c>
      <c r="J43" s="14">
        <f t="shared" si="6"/>
        <v>97.929833068537761</v>
      </c>
      <c r="K43" s="14">
        <f t="shared" si="9"/>
        <v>99.315780028619045</v>
      </c>
      <c r="L43" s="13"/>
    </row>
    <row r="44" spans="1:12" ht="15.75" x14ac:dyDescent="0.2">
      <c r="A44" s="21" t="s">
        <v>98</v>
      </c>
      <c r="B44" s="20" t="s">
        <v>97</v>
      </c>
      <c r="C44" s="19">
        <f>SUM(C45:C48)</f>
        <v>23349380.5</v>
      </c>
      <c r="D44" s="19">
        <f>SUM(D45:D48)</f>
        <v>20659717.699999999</v>
      </c>
      <c r="E44" s="19">
        <f>SUM(E45:E48)</f>
        <v>2689662.8</v>
      </c>
      <c r="F44" s="19">
        <f>SUM(F45:F48)</f>
        <v>22294725.5</v>
      </c>
      <c r="G44" s="19">
        <f t="shared" si="3"/>
        <v>19638107.300000001</v>
      </c>
      <c r="H44" s="19">
        <f>SUM(H45:H48)</f>
        <v>2656618.2000000002</v>
      </c>
      <c r="I44" s="18">
        <f t="shared" si="5"/>
        <v>95.48315639466324</v>
      </c>
      <c r="J44" s="18">
        <f t="shared" si="6"/>
        <v>95.055061183144829</v>
      </c>
      <c r="K44" s="18">
        <f t="shared" si="9"/>
        <v>98.77142220206936</v>
      </c>
      <c r="L44" s="13"/>
    </row>
    <row r="45" spans="1:12" ht="15.75" x14ac:dyDescent="0.2">
      <c r="A45" s="17" t="s">
        <v>96</v>
      </c>
      <c r="B45" s="16" t="s">
        <v>95</v>
      </c>
      <c r="C45" s="27">
        <v>10162303</v>
      </c>
      <c r="D45" s="15">
        <f>C45-E45</f>
        <v>8875328.6999999993</v>
      </c>
      <c r="E45" s="15">
        <v>1286974.3</v>
      </c>
      <c r="F45" s="27">
        <v>9471864.3000000007</v>
      </c>
      <c r="G45" s="15">
        <f t="shared" si="3"/>
        <v>8192151.8000000007</v>
      </c>
      <c r="H45" s="15">
        <v>1279712.5</v>
      </c>
      <c r="I45" s="14">
        <f t="shared" si="5"/>
        <v>93.205883548246888</v>
      </c>
      <c r="J45" s="14">
        <f t="shared" si="6"/>
        <v>92.302517201419278</v>
      </c>
      <c r="K45" s="14">
        <f t="shared" si="9"/>
        <v>99.435746308220757</v>
      </c>
      <c r="L45" s="13"/>
    </row>
    <row r="46" spans="1:12" ht="15.75" x14ac:dyDescent="0.2">
      <c r="A46" s="17" t="s">
        <v>94</v>
      </c>
      <c r="B46" s="16" t="s">
        <v>93</v>
      </c>
      <c r="C46" s="27">
        <v>10586073.800000001</v>
      </c>
      <c r="D46" s="15">
        <f>C46-E46</f>
        <v>9773127.1000000015</v>
      </c>
      <c r="E46" s="15">
        <v>812946.7</v>
      </c>
      <c r="F46" s="27">
        <v>10238440.800000001</v>
      </c>
      <c r="G46" s="15">
        <f t="shared" si="3"/>
        <v>9451276.5</v>
      </c>
      <c r="H46" s="15">
        <v>787164.3</v>
      </c>
      <c r="I46" s="14">
        <f t="shared" si="5"/>
        <v>96.71612907138433</v>
      </c>
      <c r="J46" s="14">
        <f t="shared" si="6"/>
        <v>96.706779757320447</v>
      </c>
      <c r="K46" s="14">
        <f t="shared" si="9"/>
        <v>96.828525166533069</v>
      </c>
      <c r="L46" s="13"/>
    </row>
    <row r="47" spans="1:12" ht="15.75" x14ac:dyDescent="0.2">
      <c r="A47" s="17" t="s">
        <v>92</v>
      </c>
      <c r="B47" s="16" t="s">
        <v>91</v>
      </c>
      <c r="C47" s="27">
        <v>1994586</v>
      </c>
      <c r="D47" s="15">
        <f>C47-E47</f>
        <v>1404844.2</v>
      </c>
      <c r="E47" s="15">
        <v>589741.80000000005</v>
      </c>
      <c r="F47" s="27">
        <v>1992675.9</v>
      </c>
      <c r="G47" s="15">
        <f t="shared" si="3"/>
        <v>1402934.5</v>
      </c>
      <c r="H47" s="15">
        <v>589741.4</v>
      </c>
      <c r="I47" s="14">
        <f t="shared" si="5"/>
        <v>99.904235766219145</v>
      </c>
      <c r="J47" s="14">
        <f t="shared" si="6"/>
        <v>99.864063217828715</v>
      </c>
      <c r="K47" s="14">
        <f t="shared" si="9"/>
        <v>99.999932173707208</v>
      </c>
      <c r="L47" s="13"/>
    </row>
    <row r="48" spans="1:12" ht="19.5" customHeight="1" x14ac:dyDescent="0.2">
      <c r="A48" s="17" t="s">
        <v>90</v>
      </c>
      <c r="B48" s="16" t="s">
        <v>89</v>
      </c>
      <c r="C48" s="27">
        <v>606417.69999999995</v>
      </c>
      <c r="D48" s="15">
        <f>C48-E48</f>
        <v>606417.69999999995</v>
      </c>
      <c r="E48" s="15">
        <v>0</v>
      </c>
      <c r="F48" s="27">
        <v>591744.5</v>
      </c>
      <c r="G48" s="15">
        <f t="shared" si="3"/>
        <v>591744.5</v>
      </c>
      <c r="H48" s="15">
        <v>0</v>
      </c>
      <c r="I48" s="14">
        <f t="shared" si="5"/>
        <v>97.580347671250365</v>
      </c>
      <c r="J48" s="14">
        <f t="shared" si="6"/>
        <v>97.580347671250365</v>
      </c>
      <c r="K48" s="14" t="e">
        <f t="shared" si="9"/>
        <v>#DIV/0!</v>
      </c>
      <c r="L48" s="13"/>
    </row>
    <row r="49" spans="1:12" ht="18.75" customHeight="1" x14ac:dyDescent="0.2">
      <c r="A49" s="21" t="s">
        <v>88</v>
      </c>
      <c r="B49" s="20" t="s">
        <v>87</v>
      </c>
      <c r="C49" s="19">
        <f>SUM(C50:C51)</f>
        <v>790181.2</v>
      </c>
      <c r="D49" s="19">
        <f>SUM(D50:D51)</f>
        <v>747140.7</v>
      </c>
      <c r="E49" s="19">
        <f>E50+E51</f>
        <v>43040.5</v>
      </c>
      <c r="F49" s="19">
        <f>F50+F51</f>
        <v>784858.89999999991</v>
      </c>
      <c r="G49" s="19">
        <f>G50+G51</f>
        <v>741818.39999999991</v>
      </c>
      <c r="H49" s="19">
        <f>H50+H51</f>
        <v>43040.5</v>
      </c>
      <c r="I49" s="18">
        <f t="shared" ref="I49:I80" si="10">F49/C49*100</f>
        <v>99.326445630445264</v>
      </c>
      <c r="J49" s="18">
        <f t="shared" ref="J49:J80" si="11">G49/D49*100</f>
        <v>99.287644214804516</v>
      </c>
      <c r="K49" s="18">
        <f t="shared" si="9"/>
        <v>100</v>
      </c>
      <c r="L49" s="13"/>
    </row>
    <row r="50" spans="1:12" ht="20.25" customHeight="1" x14ac:dyDescent="0.2">
      <c r="A50" s="17" t="s">
        <v>86</v>
      </c>
      <c r="B50" s="16" t="s">
        <v>85</v>
      </c>
      <c r="C50" s="15">
        <v>200242.7</v>
      </c>
      <c r="D50" s="15">
        <f>C50-E50</f>
        <v>188727.6</v>
      </c>
      <c r="E50" s="15">
        <v>11515.1</v>
      </c>
      <c r="F50" s="15">
        <v>198092.2</v>
      </c>
      <c r="G50" s="15">
        <f t="shared" ref="G50:G93" si="12">F50-H50</f>
        <v>186577.1</v>
      </c>
      <c r="H50" s="15">
        <v>11515.1</v>
      </c>
      <c r="I50" s="14">
        <f t="shared" si="10"/>
        <v>98.926053234400058</v>
      </c>
      <c r="J50" s="14">
        <f t="shared" si="11"/>
        <v>98.860527024134257</v>
      </c>
      <c r="K50" s="14">
        <f t="shared" si="9"/>
        <v>100</v>
      </c>
      <c r="L50" s="13"/>
    </row>
    <row r="51" spans="1:12" ht="18.75" customHeight="1" x14ac:dyDescent="0.2">
      <c r="A51" s="17" t="s">
        <v>84</v>
      </c>
      <c r="B51" s="16" t="s">
        <v>83</v>
      </c>
      <c r="C51" s="15">
        <v>589938.5</v>
      </c>
      <c r="D51" s="15">
        <f>C51-E51</f>
        <v>558413.1</v>
      </c>
      <c r="E51" s="15">
        <v>31525.4</v>
      </c>
      <c r="F51" s="15">
        <v>586766.69999999995</v>
      </c>
      <c r="G51" s="15">
        <f t="shared" si="12"/>
        <v>555241.29999999993</v>
      </c>
      <c r="H51" s="15">
        <v>31525.4</v>
      </c>
      <c r="I51" s="14">
        <f t="shared" si="10"/>
        <v>99.462350736559827</v>
      </c>
      <c r="J51" s="14">
        <f t="shared" si="11"/>
        <v>99.431997565959676</v>
      </c>
      <c r="K51" s="14">
        <f t="shared" si="9"/>
        <v>100</v>
      </c>
      <c r="L51" s="13"/>
    </row>
    <row r="52" spans="1:12" ht="20.25" customHeight="1" x14ac:dyDescent="0.2">
      <c r="A52" s="21" t="s">
        <v>82</v>
      </c>
      <c r="B52" s="20" t="s">
        <v>81</v>
      </c>
      <c r="C52" s="19">
        <f>C53+C54+C55+C56+C57+C58+C59+C60</f>
        <v>57664110.000000007</v>
      </c>
      <c r="D52" s="19">
        <f>D53+D54+D55+D56+D57+D58+D59+D60</f>
        <v>54922253.900000006</v>
      </c>
      <c r="E52" s="19">
        <f>E53+E54+E55+E56+E57+E58+E59+E60</f>
        <v>2741856.1</v>
      </c>
      <c r="F52" s="19">
        <f>F53+F54+F55+F56+F57+F58+F59+F60</f>
        <v>56818290.900000006</v>
      </c>
      <c r="G52" s="19">
        <f t="shared" si="12"/>
        <v>54076465.800000004</v>
      </c>
      <c r="H52" s="19">
        <f>H53+H54+H55+H56+H57+H58+H59+H60</f>
        <v>2741825.1</v>
      </c>
      <c r="I52" s="18">
        <f t="shared" si="10"/>
        <v>98.533196645192305</v>
      </c>
      <c r="J52" s="18">
        <f t="shared" si="11"/>
        <v>98.46002660134819</v>
      </c>
      <c r="K52" s="18">
        <f t="shared" si="9"/>
        <v>99.998869379031234</v>
      </c>
      <c r="L52" s="13"/>
    </row>
    <row r="53" spans="1:12" ht="19.5" customHeight="1" x14ac:dyDescent="0.2">
      <c r="A53" s="17" t="s">
        <v>80</v>
      </c>
      <c r="B53" s="16" t="s">
        <v>79</v>
      </c>
      <c r="C53" s="27">
        <v>19510987.300000001</v>
      </c>
      <c r="D53" s="15">
        <f t="shared" ref="D53:D60" si="13">C53-E53</f>
        <v>19421133</v>
      </c>
      <c r="E53" s="15">
        <v>89854.3</v>
      </c>
      <c r="F53" s="27">
        <v>19246078.199999999</v>
      </c>
      <c r="G53" s="15">
        <f t="shared" si="12"/>
        <v>19156223.899999999</v>
      </c>
      <c r="H53" s="15">
        <v>89854.3</v>
      </c>
      <c r="I53" s="14">
        <f t="shared" si="10"/>
        <v>98.642256817008942</v>
      </c>
      <c r="J53" s="14">
        <f t="shared" si="11"/>
        <v>98.635975048417606</v>
      </c>
      <c r="K53" s="14">
        <f t="shared" si="9"/>
        <v>100</v>
      </c>
      <c r="L53" s="13"/>
    </row>
    <row r="54" spans="1:12" ht="17.25" customHeight="1" x14ac:dyDescent="0.2">
      <c r="A54" s="17" t="s">
        <v>78</v>
      </c>
      <c r="B54" s="16" t="s">
        <v>77</v>
      </c>
      <c r="C54" s="27">
        <v>30417881.100000001</v>
      </c>
      <c r="D54" s="15">
        <f t="shared" si="13"/>
        <v>27965354.600000001</v>
      </c>
      <c r="E54" s="15">
        <v>2452526.5</v>
      </c>
      <c r="F54" s="27">
        <v>29954549.800000001</v>
      </c>
      <c r="G54" s="15">
        <f t="shared" si="12"/>
        <v>27502054.199999999</v>
      </c>
      <c r="H54" s="15">
        <v>2452495.6</v>
      </c>
      <c r="I54" s="14">
        <f t="shared" si="10"/>
        <v>98.476779830663489</v>
      </c>
      <c r="J54" s="14">
        <f t="shared" si="11"/>
        <v>98.34330582741832</v>
      </c>
      <c r="K54" s="14">
        <f t="shared" si="9"/>
        <v>99.998740074775952</v>
      </c>
      <c r="L54" s="13"/>
    </row>
    <row r="55" spans="1:12" ht="15" customHeight="1" x14ac:dyDescent="0.2">
      <c r="A55" s="17" t="s">
        <v>76</v>
      </c>
      <c r="B55" s="16" t="s">
        <v>75</v>
      </c>
      <c r="C55" s="27">
        <v>416662.8</v>
      </c>
      <c r="D55" s="15">
        <f t="shared" si="13"/>
        <v>408816.2</v>
      </c>
      <c r="E55" s="15">
        <v>7846.6</v>
      </c>
      <c r="F55" s="27">
        <v>416557.4</v>
      </c>
      <c r="G55" s="15">
        <f t="shared" si="12"/>
        <v>408710.9</v>
      </c>
      <c r="H55" s="15">
        <v>7846.5</v>
      </c>
      <c r="I55" s="14">
        <f t="shared" si="10"/>
        <v>99.97470376525095</v>
      </c>
      <c r="J55" s="14">
        <f t="shared" si="11"/>
        <v>99.974242703689342</v>
      </c>
      <c r="K55" s="14">
        <f t="shared" si="9"/>
        <v>99.998725562664077</v>
      </c>
      <c r="L55" s="13"/>
    </row>
    <row r="56" spans="1:12" ht="15.75" customHeight="1" x14ac:dyDescent="0.2">
      <c r="A56" s="17" t="s">
        <v>74</v>
      </c>
      <c r="B56" s="16" t="s">
        <v>73</v>
      </c>
      <c r="C56" s="27">
        <v>3908431.1</v>
      </c>
      <c r="D56" s="15">
        <f t="shared" si="13"/>
        <v>3794274.9</v>
      </c>
      <c r="E56" s="15">
        <v>114156.2</v>
      </c>
      <c r="F56" s="27">
        <v>3898051.1</v>
      </c>
      <c r="G56" s="15">
        <f t="shared" si="12"/>
        <v>3783894.9</v>
      </c>
      <c r="H56" s="15">
        <v>114156.2</v>
      </c>
      <c r="I56" s="14">
        <f t="shared" si="10"/>
        <v>99.734420289512073</v>
      </c>
      <c r="J56" s="14">
        <f t="shared" si="11"/>
        <v>99.726429943175702</v>
      </c>
      <c r="K56" s="14">
        <f t="shared" si="9"/>
        <v>100</v>
      </c>
      <c r="L56" s="13"/>
    </row>
    <row r="57" spans="1:12" ht="18.75" customHeight="1" x14ac:dyDescent="0.2">
      <c r="A57" s="17" t="s">
        <v>72</v>
      </c>
      <c r="B57" s="16" t="s">
        <v>71</v>
      </c>
      <c r="C57" s="27">
        <v>425284.6</v>
      </c>
      <c r="D57" s="15">
        <f t="shared" si="13"/>
        <v>422091.1</v>
      </c>
      <c r="E57" s="15">
        <v>3193.5</v>
      </c>
      <c r="F57" s="27">
        <v>424225.7</v>
      </c>
      <c r="G57" s="15">
        <f t="shared" si="12"/>
        <v>421032.2</v>
      </c>
      <c r="H57" s="15">
        <v>3193.5</v>
      </c>
      <c r="I57" s="14">
        <f t="shared" si="10"/>
        <v>99.751013791705617</v>
      </c>
      <c r="J57" s="14">
        <f t="shared" si="11"/>
        <v>99.749129986393939</v>
      </c>
      <c r="K57" s="14">
        <f t="shared" si="9"/>
        <v>100</v>
      </c>
      <c r="L57" s="13"/>
    </row>
    <row r="58" spans="1:12" ht="17.25" customHeight="1" x14ac:dyDescent="0.2">
      <c r="A58" s="17" t="s">
        <v>70</v>
      </c>
      <c r="B58" s="16" t="s">
        <v>69</v>
      </c>
      <c r="C58" s="27">
        <v>1128951.6000000001</v>
      </c>
      <c r="D58" s="15">
        <f t="shared" si="13"/>
        <v>1128951.6000000001</v>
      </c>
      <c r="E58" s="15">
        <v>0</v>
      </c>
      <c r="F58" s="27">
        <v>1128828.2</v>
      </c>
      <c r="G58" s="15">
        <f t="shared" si="12"/>
        <v>1128828.2</v>
      </c>
      <c r="H58" s="15">
        <v>0</v>
      </c>
      <c r="I58" s="14">
        <f t="shared" si="10"/>
        <v>99.989069504839705</v>
      </c>
      <c r="J58" s="14">
        <f t="shared" si="11"/>
        <v>99.989069504839705</v>
      </c>
      <c r="K58" s="14" t="e">
        <f t="shared" si="9"/>
        <v>#DIV/0!</v>
      </c>
      <c r="L58" s="13"/>
    </row>
    <row r="59" spans="1:12" ht="15.75" customHeight="1" x14ac:dyDescent="0.2">
      <c r="A59" s="17" t="s">
        <v>68</v>
      </c>
      <c r="B59" s="16" t="s">
        <v>67</v>
      </c>
      <c r="C59" s="27">
        <v>790850.4</v>
      </c>
      <c r="D59" s="15">
        <f t="shared" si="13"/>
        <v>725273.59999999998</v>
      </c>
      <c r="E59" s="15">
        <v>65576.800000000003</v>
      </c>
      <c r="F59" s="27">
        <v>694316.6</v>
      </c>
      <c r="G59" s="15">
        <f t="shared" si="12"/>
        <v>628739.79999999993</v>
      </c>
      <c r="H59" s="15">
        <v>65576.800000000003</v>
      </c>
      <c r="I59" s="14">
        <f t="shared" si="10"/>
        <v>87.793671217717034</v>
      </c>
      <c r="J59" s="14">
        <f t="shared" si="11"/>
        <v>86.690016016024842</v>
      </c>
      <c r="K59" s="14">
        <f t="shared" si="9"/>
        <v>100</v>
      </c>
      <c r="L59" s="13"/>
    </row>
    <row r="60" spans="1:12" ht="17.25" customHeight="1" x14ac:dyDescent="0.2">
      <c r="A60" s="17" t="s">
        <v>66</v>
      </c>
      <c r="B60" s="16" t="s">
        <v>65</v>
      </c>
      <c r="C60" s="27">
        <v>1065061.1000000001</v>
      </c>
      <c r="D60" s="15">
        <f t="shared" si="13"/>
        <v>1056358.9000000001</v>
      </c>
      <c r="E60" s="15">
        <v>8702.2000000000007</v>
      </c>
      <c r="F60" s="27">
        <v>1055683.8999999999</v>
      </c>
      <c r="G60" s="15">
        <f t="shared" si="12"/>
        <v>1046981.7</v>
      </c>
      <c r="H60" s="15">
        <v>8702.2000000000007</v>
      </c>
      <c r="I60" s="14">
        <f t="shared" si="10"/>
        <v>99.119562248588352</v>
      </c>
      <c r="J60" s="14">
        <f t="shared" si="11"/>
        <v>99.112309272918495</v>
      </c>
      <c r="K60" s="14">
        <f t="shared" si="9"/>
        <v>100</v>
      </c>
      <c r="L60" s="13"/>
    </row>
    <row r="61" spans="1:12" ht="18.75" customHeight="1" x14ac:dyDescent="0.2">
      <c r="A61" s="21" t="s">
        <v>64</v>
      </c>
      <c r="B61" s="20" t="s">
        <v>63</v>
      </c>
      <c r="C61" s="19">
        <f>C62+C64+C63</f>
        <v>5989767.6000000006</v>
      </c>
      <c r="D61" s="19">
        <f>D62+D64+D63</f>
        <v>5905408.5</v>
      </c>
      <c r="E61" s="19">
        <f>E62+E64+E63</f>
        <v>84359.099999999991</v>
      </c>
      <c r="F61" s="19">
        <f>F62+F64+F63</f>
        <v>5567927.4000000004</v>
      </c>
      <c r="G61" s="19">
        <f t="shared" si="12"/>
        <v>5483568.4000000004</v>
      </c>
      <c r="H61" s="19">
        <f>H62+H64+H63</f>
        <v>84359</v>
      </c>
      <c r="I61" s="18">
        <f t="shared" si="10"/>
        <v>92.957319412526118</v>
      </c>
      <c r="J61" s="18">
        <f t="shared" si="11"/>
        <v>92.856716008723197</v>
      </c>
      <c r="K61" s="18">
        <f t="shared" si="9"/>
        <v>99.999881459143126</v>
      </c>
      <c r="L61" s="13"/>
    </row>
    <row r="62" spans="1:12" ht="17.25" customHeight="1" x14ac:dyDescent="0.2">
      <c r="A62" s="17" t="s">
        <v>62</v>
      </c>
      <c r="B62" s="16" t="s">
        <v>61</v>
      </c>
      <c r="C62" s="15">
        <v>5888978.9000000004</v>
      </c>
      <c r="D62" s="15">
        <f>C62-E62</f>
        <v>5811396</v>
      </c>
      <c r="E62" s="15">
        <v>77582.899999999994</v>
      </c>
      <c r="F62" s="15">
        <v>5475475.9000000004</v>
      </c>
      <c r="G62" s="15">
        <f t="shared" si="12"/>
        <v>5397893.1000000006</v>
      </c>
      <c r="H62" s="15">
        <v>77582.8</v>
      </c>
      <c r="I62" s="14">
        <f t="shared" si="10"/>
        <v>92.978358268527671</v>
      </c>
      <c r="J62" s="14">
        <f t="shared" si="11"/>
        <v>92.884620149788461</v>
      </c>
      <c r="K62" s="14">
        <f t="shared" si="9"/>
        <v>99.999871105617359</v>
      </c>
      <c r="L62" s="13"/>
    </row>
    <row r="63" spans="1:12" ht="17.25" customHeight="1" x14ac:dyDescent="0.2">
      <c r="A63" s="17" t="s">
        <v>60</v>
      </c>
      <c r="B63" s="16" t="s">
        <v>59</v>
      </c>
      <c r="C63" s="15">
        <v>20000</v>
      </c>
      <c r="D63" s="15">
        <f>C63-E63</f>
        <v>20000</v>
      </c>
      <c r="E63" s="15">
        <v>0</v>
      </c>
      <c r="F63" s="15">
        <v>20000</v>
      </c>
      <c r="G63" s="15">
        <f t="shared" si="12"/>
        <v>20000</v>
      </c>
      <c r="H63" s="15">
        <v>0</v>
      </c>
      <c r="I63" s="14">
        <f t="shared" si="10"/>
        <v>100</v>
      </c>
      <c r="J63" s="14">
        <f t="shared" si="11"/>
        <v>100</v>
      </c>
      <c r="K63" s="14" t="e">
        <f t="shared" si="9"/>
        <v>#DIV/0!</v>
      </c>
      <c r="L63" s="13"/>
    </row>
    <row r="64" spans="1:12" ht="17.25" customHeight="1" x14ac:dyDescent="0.2">
      <c r="A64" s="17" t="s">
        <v>58</v>
      </c>
      <c r="B64" s="16" t="s">
        <v>57</v>
      </c>
      <c r="C64" s="15">
        <v>80788.7</v>
      </c>
      <c r="D64" s="15">
        <f>C64-E64</f>
        <v>74012.5</v>
      </c>
      <c r="E64" s="15">
        <v>6776.2</v>
      </c>
      <c r="F64" s="15">
        <v>72451.5</v>
      </c>
      <c r="G64" s="15">
        <f t="shared" si="12"/>
        <v>65675.3</v>
      </c>
      <c r="H64" s="15">
        <v>6776.2</v>
      </c>
      <c r="I64" s="14">
        <f t="shared" si="10"/>
        <v>89.680239934545298</v>
      </c>
      <c r="J64" s="14">
        <f t="shared" si="11"/>
        <v>88.735416314811687</v>
      </c>
      <c r="K64" s="14">
        <f t="shared" si="9"/>
        <v>100</v>
      </c>
      <c r="L64" s="13"/>
    </row>
    <row r="65" spans="1:12" ht="17.25" customHeight="1" x14ac:dyDescent="0.2">
      <c r="A65" s="21" t="s">
        <v>56</v>
      </c>
      <c r="B65" s="20" t="s">
        <v>55</v>
      </c>
      <c r="C65" s="19">
        <f>SUM(C66:C72)</f>
        <v>28158010.800000001</v>
      </c>
      <c r="D65" s="19">
        <f>SUM(D66:D72)</f>
        <v>25927319.799999997</v>
      </c>
      <c r="E65" s="19">
        <f>E66+E67+E68+E69+E70+E71+E72</f>
        <v>2230691.0000000005</v>
      </c>
      <c r="F65" s="19">
        <f>F66+F67+F68+F69+F70+F71+F72</f>
        <v>27002735.299999997</v>
      </c>
      <c r="G65" s="19">
        <f t="shared" si="12"/>
        <v>24772109.999999996</v>
      </c>
      <c r="H65" s="19">
        <f>H66+H67+H68+H69+H70+H71+H72</f>
        <v>2230625.2999999998</v>
      </c>
      <c r="I65" s="18">
        <f t="shared" si="10"/>
        <v>95.897169341237685</v>
      </c>
      <c r="J65" s="18">
        <f t="shared" si="11"/>
        <v>95.544430319403844</v>
      </c>
      <c r="K65" s="18">
        <f t="shared" si="9"/>
        <v>99.997054724298408</v>
      </c>
      <c r="L65" s="13"/>
    </row>
    <row r="66" spans="1:12" ht="16.5" customHeight="1" x14ac:dyDescent="0.2">
      <c r="A66" s="17" t="s">
        <v>54</v>
      </c>
      <c r="B66" s="16" t="s">
        <v>53</v>
      </c>
      <c r="C66" s="15">
        <v>7693676.0999999996</v>
      </c>
      <c r="D66" s="15">
        <f t="shared" ref="D66:D72" si="14">C66-E66</f>
        <v>7337069.1999999993</v>
      </c>
      <c r="E66" s="15">
        <v>356606.9</v>
      </c>
      <c r="F66" s="15">
        <v>7626088.2000000002</v>
      </c>
      <c r="G66" s="15">
        <f t="shared" si="12"/>
        <v>7269481.2999999998</v>
      </c>
      <c r="H66" s="15">
        <v>356606.9</v>
      </c>
      <c r="I66" s="14">
        <f t="shared" si="10"/>
        <v>99.121513576585329</v>
      </c>
      <c r="J66" s="14">
        <f t="shared" si="11"/>
        <v>99.078816102756676</v>
      </c>
      <c r="K66" s="14">
        <f t="shared" si="9"/>
        <v>100</v>
      </c>
      <c r="L66" s="13"/>
    </row>
    <row r="67" spans="1:12" ht="16.5" customHeight="1" x14ac:dyDescent="0.2">
      <c r="A67" s="17" t="s">
        <v>52</v>
      </c>
      <c r="B67" s="16" t="s">
        <v>51</v>
      </c>
      <c r="C67" s="15">
        <v>10328894.199999999</v>
      </c>
      <c r="D67" s="15">
        <f t="shared" si="14"/>
        <v>8629144.3999999985</v>
      </c>
      <c r="E67" s="15">
        <v>1699749.8</v>
      </c>
      <c r="F67" s="15">
        <v>9380449.6999999993</v>
      </c>
      <c r="G67" s="15">
        <f t="shared" si="12"/>
        <v>7680713.1999999993</v>
      </c>
      <c r="H67" s="15">
        <v>1699736.5</v>
      </c>
      <c r="I67" s="14">
        <f t="shared" si="10"/>
        <v>90.817560121779536</v>
      </c>
      <c r="J67" s="14">
        <f t="shared" si="11"/>
        <v>89.008977529684174</v>
      </c>
      <c r="K67" s="14">
        <f t="shared" si="9"/>
        <v>99.999217531897926</v>
      </c>
      <c r="L67" s="13"/>
    </row>
    <row r="68" spans="1:12" ht="16.5" customHeight="1" x14ac:dyDescent="0.2">
      <c r="A68" s="17" t="s">
        <v>50</v>
      </c>
      <c r="B68" s="16" t="s">
        <v>49</v>
      </c>
      <c r="C68" s="15">
        <v>80969.8</v>
      </c>
      <c r="D68" s="15">
        <f t="shared" si="14"/>
        <v>80969.8</v>
      </c>
      <c r="E68" s="15">
        <v>0</v>
      </c>
      <c r="F68" s="15">
        <v>80938.7</v>
      </c>
      <c r="G68" s="15">
        <f t="shared" si="12"/>
        <v>80938.7</v>
      </c>
      <c r="H68" s="15">
        <v>0</v>
      </c>
      <c r="I68" s="14">
        <f t="shared" si="10"/>
        <v>99.961590617736491</v>
      </c>
      <c r="J68" s="14">
        <f t="shared" si="11"/>
        <v>99.961590617736491</v>
      </c>
      <c r="K68" s="14" t="e">
        <f t="shared" si="9"/>
        <v>#DIV/0!</v>
      </c>
      <c r="L68" s="13"/>
    </row>
    <row r="69" spans="1:12" ht="16.5" customHeight="1" x14ac:dyDescent="0.2">
      <c r="A69" s="17" t="s">
        <v>48</v>
      </c>
      <c r="B69" s="16" t="s">
        <v>47</v>
      </c>
      <c r="C69" s="15">
        <v>637709.6</v>
      </c>
      <c r="D69" s="15">
        <f t="shared" si="14"/>
        <v>586700</v>
      </c>
      <c r="E69" s="15">
        <v>51009.599999999999</v>
      </c>
      <c r="F69" s="15">
        <v>507555.7</v>
      </c>
      <c r="G69" s="15">
        <f t="shared" si="12"/>
        <v>456546.10000000003</v>
      </c>
      <c r="H69" s="15">
        <v>51009.599999999999</v>
      </c>
      <c r="I69" s="14">
        <f t="shared" si="10"/>
        <v>79.590412313065386</v>
      </c>
      <c r="J69" s="14">
        <f t="shared" si="11"/>
        <v>77.815936594511683</v>
      </c>
      <c r="K69" s="14">
        <f t="shared" si="9"/>
        <v>100</v>
      </c>
      <c r="L69" s="13"/>
    </row>
    <row r="70" spans="1:12" ht="21" customHeight="1" x14ac:dyDescent="0.2">
      <c r="A70" s="17" t="s">
        <v>46</v>
      </c>
      <c r="B70" s="16" t="s">
        <v>45</v>
      </c>
      <c r="C70" s="15">
        <v>112478.1</v>
      </c>
      <c r="D70" s="15">
        <f t="shared" si="14"/>
        <v>112478.1</v>
      </c>
      <c r="E70" s="15">
        <v>0</v>
      </c>
      <c r="F70" s="15">
        <v>108037.9</v>
      </c>
      <c r="G70" s="15">
        <f t="shared" si="12"/>
        <v>108037.9</v>
      </c>
      <c r="H70" s="15">
        <v>0</v>
      </c>
      <c r="I70" s="14">
        <f t="shared" si="10"/>
        <v>96.052387086908467</v>
      </c>
      <c r="J70" s="14">
        <f t="shared" si="11"/>
        <v>96.052387086908467</v>
      </c>
      <c r="K70" s="18" t="e">
        <f t="shared" si="9"/>
        <v>#DIV/0!</v>
      </c>
      <c r="L70" s="13"/>
    </row>
    <row r="71" spans="1:12" ht="21" customHeight="1" x14ac:dyDescent="0.2">
      <c r="A71" s="17" t="s">
        <v>44</v>
      </c>
      <c r="B71" s="16" t="s">
        <v>43</v>
      </c>
      <c r="C71" s="15">
        <v>399526.3</v>
      </c>
      <c r="D71" s="15">
        <f t="shared" si="14"/>
        <v>399526.3</v>
      </c>
      <c r="E71" s="15">
        <v>0</v>
      </c>
      <c r="F71" s="15">
        <v>399481.2</v>
      </c>
      <c r="G71" s="15">
        <f t="shared" si="12"/>
        <v>399481.2</v>
      </c>
      <c r="H71" s="15">
        <v>0</v>
      </c>
      <c r="I71" s="14">
        <f t="shared" si="10"/>
        <v>99.988711631749908</v>
      </c>
      <c r="J71" s="14">
        <f t="shared" si="11"/>
        <v>99.988711631749908</v>
      </c>
      <c r="K71" s="14" t="e">
        <f t="shared" si="9"/>
        <v>#DIV/0!</v>
      </c>
      <c r="L71" s="13"/>
    </row>
    <row r="72" spans="1:12" ht="20.25" customHeight="1" x14ac:dyDescent="0.2">
      <c r="A72" s="17" t="s">
        <v>42</v>
      </c>
      <c r="B72" s="16" t="s">
        <v>41</v>
      </c>
      <c r="C72" s="15">
        <v>8904756.6999999993</v>
      </c>
      <c r="D72" s="15">
        <f t="shared" si="14"/>
        <v>8781432</v>
      </c>
      <c r="E72" s="15">
        <v>123324.7</v>
      </c>
      <c r="F72" s="15">
        <v>8900183.9000000004</v>
      </c>
      <c r="G72" s="15">
        <f t="shared" si="12"/>
        <v>8776911.5999999996</v>
      </c>
      <c r="H72" s="15">
        <v>123272.3</v>
      </c>
      <c r="I72" s="14">
        <f t="shared" si="10"/>
        <v>99.948647670519748</v>
      </c>
      <c r="J72" s="14">
        <f t="shared" si="11"/>
        <v>99.948523202138333</v>
      </c>
      <c r="K72" s="14">
        <f t="shared" si="9"/>
        <v>99.957510539251274</v>
      </c>
      <c r="L72" s="13"/>
    </row>
    <row r="73" spans="1:12" ht="16.5" customHeight="1" x14ac:dyDescent="0.2">
      <c r="A73" s="21" t="s">
        <v>40</v>
      </c>
      <c r="B73" s="20" t="s">
        <v>39</v>
      </c>
      <c r="C73" s="19">
        <f>C74+C75+C76+C77+C78</f>
        <v>60357827.799999997</v>
      </c>
      <c r="D73" s="19">
        <f>D74+D75+D76+D77+D78</f>
        <v>54294181.599999994</v>
      </c>
      <c r="E73" s="19">
        <f>E74+E75+E76+E77+E78</f>
        <v>6063646.1999999993</v>
      </c>
      <c r="F73" s="19">
        <f>F74+F75+F76+F77+F78</f>
        <v>59812524.600000001</v>
      </c>
      <c r="G73" s="19">
        <f t="shared" si="12"/>
        <v>53788525.600000001</v>
      </c>
      <c r="H73" s="19">
        <f>H74+H75+H76+H77+H78</f>
        <v>6023998.9999999991</v>
      </c>
      <c r="I73" s="18">
        <f t="shared" si="10"/>
        <v>99.096549329430985</v>
      </c>
      <c r="J73" s="18">
        <f t="shared" si="11"/>
        <v>99.068673686390014</v>
      </c>
      <c r="K73" s="18">
        <f t="shared" si="9"/>
        <v>99.346149186606553</v>
      </c>
      <c r="L73" s="13"/>
    </row>
    <row r="74" spans="1:12" ht="16.5" customHeight="1" x14ac:dyDescent="0.2">
      <c r="A74" s="17" t="s">
        <v>38</v>
      </c>
      <c r="B74" s="16" t="s">
        <v>37</v>
      </c>
      <c r="C74" s="15">
        <v>615480.5</v>
      </c>
      <c r="D74" s="15">
        <f>C74-E74</f>
        <v>608352</v>
      </c>
      <c r="E74" s="15">
        <v>7128.5</v>
      </c>
      <c r="F74" s="26">
        <v>615464.6</v>
      </c>
      <c r="G74" s="15">
        <f t="shared" si="12"/>
        <v>608352</v>
      </c>
      <c r="H74" s="15">
        <v>7112.6</v>
      </c>
      <c r="I74" s="14">
        <f t="shared" si="10"/>
        <v>99.997416652517828</v>
      </c>
      <c r="J74" s="14">
        <f t="shared" si="11"/>
        <v>100</v>
      </c>
      <c r="K74" s="14">
        <f t="shared" si="9"/>
        <v>99.776951672862452</v>
      </c>
      <c r="L74" s="13"/>
    </row>
    <row r="75" spans="1:12" ht="15" customHeight="1" x14ac:dyDescent="0.2">
      <c r="A75" s="17" t="s">
        <v>36</v>
      </c>
      <c r="B75" s="16" t="s">
        <v>35</v>
      </c>
      <c r="C75" s="15">
        <v>7617974.4000000004</v>
      </c>
      <c r="D75" s="15">
        <f>C75-E75</f>
        <v>7418025.4000000004</v>
      </c>
      <c r="E75" s="15">
        <f>194959.1+4989.9</f>
        <v>199949</v>
      </c>
      <c r="F75" s="15">
        <v>7599350.9000000004</v>
      </c>
      <c r="G75" s="15">
        <f t="shared" si="12"/>
        <v>7399401.9000000004</v>
      </c>
      <c r="H75" s="15">
        <f>194959.1+4989.9</f>
        <v>199949</v>
      </c>
      <c r="I75" s="14">
        <f t="shared" si="10"/>
        <v>99.755532126755369</v>
      </c>
      <c r="J75" s="14">
        <f t="shared" si="11"/>
        <v>99.748942622924957</v>
      </c>
      <c r="K75" s="14">
        <f t="shared" si="9"/>
        <v>100</v>
      </c>
      <c r="L75" s="13"/>
    </row>
    <row r="76" spans="1:12" ht="15.75" customHeight="1" x14ac:dyDescent="0.2">
      <c r="A76" s="17" t="s">
        <v>34</v>
      </c>
      <c r="B76" s="16" t="s">
        <v>33</v>
      </c>
      <c r="C76" s="15">
        <v>39212654.899999999</v>
      </c>
      <c r="D76" s="15">
        <f>C76-E76</f>
        <v>33680404.899999999</v>
      </c>
      <c r="E76" s="15">
        <f>3987900.2+1544349.8</f>
        <v>5532250</v>
      </c>
      <c r="F76" s="15">
        <v>38741914</v>
      </c>
      <c r="G76" s="15">
        <f t="shared" si="12"/>
        <v>33249268</v>
      </c>
      <c r="H76" s="15">
        <f>3974600.1+1518045.9</f>
        <v>5492646</v>
      </c>
      <c r="I76" s="14">
        <f t="shared" si="10"/>
        <v>98.799517907674243</v>
      </c>
      <c r="J76" s="14">
        <f t="shared" si="11"/>
        <v>98.719917705027356</v>
      </c>
      <c r="K76" s="14">
        <f t="shared" si="9"/>
        <v>99.284124903972156</v>
      </c>
      <c r="L76" s="13"/>
    </row>
    <row r="77" spans="1:12" ht="15" customHeight="1" x14ac:dyDescent="0.2">
      <c r="A77" s="17" t="s">
        <v>32</v>
      </c>
      <c r="B77" s="16" t="s">
        <v>31</v>
      </c>
      <c r="C77" s="15">
        <v>10534243.5</v>
      </c>
      <c r="D77" s="15">
        <f>C77-E77</f>
        <v>10269665.9</v>
      </c>
      <c r="E77" s="15">
        <v>264577.59999999998</v>
      </c>
      <c r="F77" s="15">
        <v>10508472.9</v>
      </c>
      <c r="G77" s="15">
        <f t="shared" si="12"/>
        <v>10243922.6</v>
      </c>
      <c r="H77" s="15">
        <v>264550.3</v>
      </c>
      <c r="I77" s="14">
        <f t="shared" si="10"/>
        <v>99.75536354366595</v>
      </c>
      <c r="J77" s="14">
        <f t="shared" si="11"/>
        <v>99.749326801371396</v>
      </c>
      <c r="K77" s="14">
        <f t="shared" si="9"/>
        <v>99.9896816661728</v>
      </c>
      <c r="L77" s="13"/>
    </row>
    <row r="78" spans="1:12" ht="16.5" customHeight="1" x14ac:dyDescent="0.2">
      <c r="A78" s="17" t="s">
        <v>30</v>
      </c>
      <c r="B78" s="16" t="s">
        <v>29</v>
      </c>
      <c r="C78" s="15">
        <v>2377474.5</v>
      </c>
      <c r="D78" s="15">
        <f>C78-E78</f>
        <v>2317733.4</v>
      </c>
      <c r="E78" s="15">
        <f>2887.6+56853.5</f>
        <v>59741.1</v>
      </c>
      <c r="F78" s="15">
        <v>2347322.2000000002</v>
      </c>
      <c r="G78" s="15">
        <f t="shared" si="12"/>
        <v>2287581.1</v>
      </c>
      <c r="H78" s="15">
        <f>2887.6+56853.5</f>
        <v>59741.1</v>
      </c>
      <c r="I78" s="14">
        <f t="shared" si="10"/>
        <v>98.731750855792583</v>
      </c>
      <c r="J78" s="14">
        <f t="shared" si="11"/>
        <v>98.699060901482454</v>
      </c>
      <c r="K78" s="14">
        <f t="shared" si="9"/>
        <v>100</v>
      </c>
      <c r="L78" s="13"/>
    </row>
    <row r="79" spans="1:12" ht="15.75" customHeight="1" x14ac:dyDescent="0.2">
      <c r="A79" s="25" t="s">
        <v>28</v>
      </c>
      <c r="B79" s="24" t="s">
        <v>27</v>
      </c>
      <c r="C79" s="18">
        <f>SUM(C80:C83)</f>
        <v>3938650.8</v>
      </c>
      <c r="D79" s="18">
        <f>SUM(D80:D83)</f>
        <v>3920115</v>
      </c>
      <c r="E79" s="18">
        <f>SUM(E80:E83)</f>
        <v>18535.8</v>
      </c>
      <c r="F79" s="18">
        <f>SUM(F80:F83)</f>
        <v>2938051.9</v>
      </c>
      <c r="G79" s="18">
        <f t="shared" si="12"/>
        <v>2919516.1</v>
      </c>
      <c r="H79" s="18">
        <f>SUM(H80:H83)</f>
        <v>18535.8</v>
      </c>
      <c r="I79" s="18">
        <f t="shared" si="10"/>
        <v>74.595389365312613</v>
      </c>
      <c r="J79" s="18">
        <f t="shared" si="11"/>
        <v>74.475266669472703</v>
      </c>
      <c r="K79" s="18">
        <f t="shared" si="9"/>
        <v>100</v>
      </c>
      <c r="L79" s="13"/>
    </row>
    <row r="80" spans="1:12" ht="17.25" customHeight="1" x14ac:dyDescent="0.2">
      <c r="A80" s="23" t="s">
        <v>26</v>
      </c>
      <c r="B80" s="22" t="s">
        <v>25</v>
      </c>
      <c r="C80" s="26">
        <v>29193.8</v>
      </c>
      <c r="D80" s="15">
        <f>C80-E80</f>
        <v>29193.8</v>
      </c>
      <c r="E80" s="15">
        <v>0</v>
      </c>
      <c r="F80" s="15">
        <v>26238.400000000001</v>
      </c>
      <c r="G80" s="15">
        <f t="shared" si="12"/>
        <v>26238.400000000001</v>
      </c>
      <c r="H80" s="15">
        <v>0</v>
      </c>
      <c r="I80" s="14">
        <f t="shared" si="10"/>
        <v>89.876617637991643</v>
      </c>
      <c r="J80" s="14">
        <f t="shared" si="11"/>
        <v>89.876617637991643</v>
      </c>
      <c r="K80" s="14"/>
      <c r="L80" s="13"/>
    </row>
    <row r="81" spans="1:12" ht="17.25" customHeight="1" x14ac:dyDescent="0.2">
      <c r="A81" s="23" t="s">
        <v>24</v>
      </c>
      <c r="B81" s="22" t="s">
        <v>23</v>
      </c>
      <c r="C81" s="26">
        <v>2732117.7</v>
      </c>
      <c r="D81" s="15">
        <f>C81-E81</f>
        <v>2718518.3000000003</v>
      </c>
      <c r="E81" s="15">
        <v>13599.4</v>
      </c>
      <c r="F81" s="15">
        <v>1734738.7</v>
      </c>
      <c r="G81" s="15">
        <f t="shared" si="12"/>
        <v>1721139.3</v>
      </c>
      <c r="H81" s="15">
        <v>13599.4</v>
      </c>
      <c r="I81" s="14">
        <f t="shared" ref="I81:I93" si="15">F81/C81*100</f>
        <v>63.494288697738014</v>
      </c>
      <c r="J81" s="14">
        <f t="shared" ref="J81:J93" si="16">G81/D81*100</f>
        <v>63.311668713063284</v>
      </c>
      <c r="K81" s="14">
        <f>H81/E81*100</f>
        <v>100</v>
      </c>
      <c r="L81" s="13"/>
    </row>
    <row r="82" spans="1:12" ht="20.25" customHeight="1" x14ac:dyDescent="0.2">
      <c r="A82" s="23" t="s">
        <v>22</v>
      </c>
      <c r="B82" s="22" t="s">
        <v>21</v>
      </c>
      <c r="C82" s="26">
        <v>881804.4</v>
      </c>
      <c r="D82" s="15">
        <f>C82-E82</f>
        <v>876868</v>
      </c>
      <c r="E82" s="15">
        <v>4936.3999999999996</v>
      </c>
      <c r="F82" s="15">
        <v>881539.9</v>
      </c>
      <c r="G82" s="15">
        <f t="shared" si="12"/>
        <v>876603.5</v>
      </c>
      <c r="H82" s="15">
        <v>4936.3999999999996</v>
      </c>
      <c r="I82" s="14">
        <f t="shared" si="15"/>
        <v>99.970004685846419</v>
      </c>
      <c r="J82" s="14">
        <f t="shared" si="16"/>
        <v>99.969835824776368</v>
      </c>
      <c r="K82" s="14">
        <f>H82/E82*100</f>
        <v>100</v>
      </c>
      <c r="L82" s="13"/>
    </row>
    <row r="83" spans="1:12" ht="20.25" customHeight="1" x14ac:dyDescent="0.2">
      <c r="A83" s="23" t="s">
        <v>20</v>
      </c>
      <c r="B83" s="22" t="s">
        <v>19</v>
      </c>
      <c r="C83" s="26">
        <v>295534.90000000002</v>
      </c>
      <c r="D83" s="15">
        <f>C83-E83</f>
        <v>295534.90000000002</v>
      </c>
      <c r="E83" s="15">
        <v>0</v>
      </c>
      <c r="F83" s="15">
        <v>295534.90000000002</v>
      </c>
      <c r="G83" s="15">
        <f t="shared" si="12"/>
        <v>295534.90000000002</v>
      </c>
      <c r="H83" s="15">
        <v>0</v>
      </c>
      <c r="I83" s="14">
        <f t="shared" si="15"/>
        <v>100</v>
      </c>
      <c r="J83" s="14">
        <f t="shared" si="16"/>
        <v>100</v>
      </c>
      <c r="K83" s="14" t="e">
        <f>H83/E83*100</f>
        <v>#DIV/0!</v>
      </c>
      <c r="L83" s="13"/>
    </row>
    <row r="84" spans="1:12" ht="15.75" customHeight="1" x14ac:dyDescent="0.2">
      <c r="A84" s="25" t="s">
        <v>18</v>
      </c>
      <c r="B84" s="24" t="s">
        <v>17</v>
      </c>
      <c r="C84" s="18">
        <f>C85+C86</f>
        <v>548193.4</v>
      </c>
      <c r="D84" s="18">
        <f>D85+D86</f>
        <v>548193.4</v>
      </c>
      <c r="E84" s="18">
        <f>E85+E86</f>
        <v>0</v>
      </c>
      <c r="F84" s="18">
        <f>F85+F86</f>
        <v>548193.4</v>
      </c>
      <c r="G84" s="18">
        <f t="shared" si="12"/>
        <v>548193.4</v>
      </c>
      <c r="H84" s="18">
        <f>H85+H86</f>
        <v>0</v>
      </c>
      <c r="I84" s="18">
        <f t="shared" si="15"/>
        <v>100</v>
      </c>
      <c r="J84" s="18">
        <f t="shared" si="16"/>
        <v>100</v>
      </c>
      <c r="K84" s="14"/>
      <c r="L84" s="13"/>
    </row>
    <row r="85" spans="1:12" ht="19.5" customHeight="1" x14ac:dyDescent="0.2">
      <c r="A85" s="23" t="s">
        <v>16</v>
      </c>
      <c r="B85" s="22" t="s">
        <v>15</v>
      </c>
      <c r="C85" s="15">
        <v>435173.4</v>
      </c>
      <c r="D85" s="15">
        <f>C85-E85</f>
        <v>435173.4</v>
      </c>
      <c r="E85" s="15">
        <v>0</v>
      </c>
      <c r="F85" s="15">
        <v>435173.4</v>
      </c>
      <c r="G85" s="15">
        <f t="shared" si="12"/>
        <v>435173.4</v>
      </c>
      <c r="H85" s="15">
        <v>0</v>
      </c>
      <c r="I85" s="14">
        <f t="shared" si="15"/>
        <v>100</v>
      </c>
      <c r="J85" s="14">
        <f t="shared" si="16"/>
        <v>100</v>
      </c>
      <c r="K85" s="14"/>
      <c r="L85" s="13"/>
    </row>
    <row r="86" spans="1:12" ht="18.75" customHeight="1" x14ac:dyDescent="0.2">
      <c r="A86" s="23" t="s">
        <v>14</v>
      </c>
      <c r="B86" s="22" t="s">
        <v>13</v>
      </c>
      <c r="C86" s="15">
        <v>113020</v>
      </c>
      <c r="D86" s="15">
        <f>C86-E86</f>
        <v>113020</v>
      </c>
      <c r="E86" s="15">
        <v>0</v>
      </c>
      <c r="F86" s="15">
        <v>113020</v>
      </c>
      <c r="G86" s="15">
        <f t="shared" si="12"/>
        <v>113020</v>
      </c>
      <c r="H86" s="15">
        <v>0</v>
      </c>
      <c r="I86" s="14">
        <f t="shared" si="15"/>
        <v>100</v>
      </c>
      <c r="J86" s="14">
        <f t="shared" si="16"/>
        <v>100</v>
      </c>
      <c r="K86" s="14"/>
      <c r="L86" s="13"/>
    </row>
    <row r="87" spans="1:12" ht="20.25" customHeight="1" x14ac:dyDescent="0.2">
      <c r="A87" s="21"/>
      <c r="B87" s="20" t="s">
        <v>12</v>
      </c>
      <c r="C87" s="18">
        <f>C52+C61+C65+C73+C79+C84</f>
        <v>156656560.40000001</v>
      </c>
      <c r="D87" s="18">
        <f>D52+D61+D65+D73+D79+D84</f>
        <v>145517472.20000002</v>
      </c>
      <c r="E87" s="18">
        <f>E52+E61+E65+E73+E79+E84</f>
        <v>11139088.200000001</v>
      </c>
      <c r="F87" s="18">
        <f>F52+F61+F65+F73+F79+F84</f>
        <v>152687723.5</v>
      </c>
      <c r="G87" s="18">
        <f t="shared" si="12"/>
        <v>141588379.30000001</v>
      </c>
      <c r="H87" s="18">
        <f>H52+H61+H65+H73+H79+H84</f>
        <v>11099344.199999999</v>
      </c>
      <c r="I87" s="18">
        <f t="shared" si="15"/>
        <v>97.466536422179743</v>
      </c>
      <c r="J87" s="18">
        <f t="shared" si="16"/>
        <v>97.299916744980393</v>
      </c>
      <c r="K87" s="18">
        <f>H87/E87*100</f>
        <v>99.643202394249812</v>
      </c>
      <c r="L87" s="13"/>
    </row>
    <row r="88" spans="1:12" ht="19.5" customHeight="1" x14ac:dyDescent="0.2">
      <c r="A88" s="21" t="s">
        <v>11</v>
      </c>
      <c r="B88" s="20" t="s">
        <v>10</v>
      </c>
      <c r="C88" s="19">
        <f>C89</f>
        <v>223367.9</v>
      </c>
      <c r="D88" s="19">
        <f>D89</f>
        <v>223367.9</v>
      </c>
      <c r="E88" s="19">
        <f>E89</f>
        <v>0</v>
      </c>
      <c r="F88" s="19">
        <f>F89</f>
        <v>222954.1</v>
      </c>
      <c r="G88" s="19">
        <f t="shared" si="12"/>
        <v>222954.1</v>
      </c>
      <c r="H88" s="19">
        <f>H89</f>
        <v>0</v>
      </c>
      <c r="I88" s="18">
        <f t="shared" si="15"/>
        <v>99.814745090946374</v>
      </c>
      <c r="J88" s="18">
        <f t="shared" si="16"/>
        <v>99.814745090946374</v>
      </c>
      <c r="K88" s="14"/>
      <c r="L88" s="13"/>
    </row>
    <row r="89" spans="1:12" ht="21" customHeight="1" x14ac:dyDescent="0.2">
      <c r="A89" s="17" t="s">
        <v>9</v>
      </c>
      <c r="B89" s="16" t="s">
        <v>8</v>
      </c>
      <c r="C89" s="15">
        <v>223367.9</v>
      </c>
      <c r="D89" s="15">
        <f>C89-E89</f>
        <v>223367.9</v>
      </c>
      <c r="E89" s="15">
        <v>0</v>
      </c>
      <c r="F89" s="15">
        <v>222954.1</v>
      </c>
      <c r="G89" s="15">
        <f t="shared" si="12"/>
        <v>222954.1</v>
      </c>
      <c r="H89" s="15"/>
      <c r="I89" s="14">
        <f t="shared" si="15"/>
        <v>99.814745090946374</v>
      </c>
      <c r="J89" s="14">
        <f t="shared" si="16"/>
        <v>99.814745090946374</v>
      </c>
      <c r="K89" s="14"/>
      <c r="L89" s="13"/>
    </row>
    <row r="90" spans="1:12" ht="35.25" customHeight="1" x14ac:dyDescent="0.2">
      <c r="A90" s="21" t="s">
        <v>7</v>
      </c>
      <c r="B90" s="20" t="s">
        <v>6</v>
      </c>
      <c r="C90" s="19">
        <f>C91+C92+C93</f>
        <v>9197186.9000000004</v>
      </c>
      <c r="D90" s="19">
        <f>D91+D92+D93</f>
        <v>9116755.3000000007</v>
      </c>
      <c r="E90" s="19">
        <f>E91+E92+E93</f>
        <v>80431.600000000006</v>
      </c>
      <c r="F90" s="19">
        <f>F91+F92+F93</f>
        <v>8818642.9000000004</v>
      </c>
      <c r="G90" s="19">
        <f t="shared" si="12"/>
        <v>8738211.3000000007</v>
      </c>
      <c r="H90" s="19">
        <f>H91+H92+H93</f>
        <v>80431.600000000006</v>
      </c>
      <c r="I90" s="18">
        <f t="shared" si="15"/>
        <v>95.884132788472527</v>
      </c>
      <c r="J90" s="18">
        <f t="shared" si="16"/>
        <v>95.847820989557547</v>
      </c>
      <c r="K90" s="18">
        <f>H90/E90*100</f>
        <v>100</v>
      </c>
      <c r="L90" s="13"/>
    </row>
    <row r="91" spans="1:12" ht="33.75" customHeight="1" x14ac:dyDescent="0.2">
      <c r="A91" s="17" t="s">
        <v>5</v>
      </c>
      <c r="B91" s="16" t="s">
        <v>4</v>
      </c>
      <c r="C91" s="15">
        <v>3957209.4</v>
      </c>
      <c r="D91" s="15">
        <f>C91-E91</f>
        <v>3957209.4</v>
      </c>
      <c r="E91" s="15">
        <v>0</v>
      </c>
      <c r="F91" s="15">
        <v>3957209.4</v>
      </c>
      <c r="G91" s="15">
        <f t="shared" si="12"/>
        <v>3957209.4</v>
      </c>
      <c r="H91" s="15">
        <v>0</v>
      </c>
      <c r="I91" s="14">
        <f t="shared" si="15"/>
        <v>100</v>
      </c>
      <c r="J91" s="14">
        <f t="shared" si="16"/>
        <v>100</v>
      </c>
      <c r="K91" s="18"/>
      <c r="L91" s="13"/>
    </row>
    <row r="92" spans="1:12" ht="21.75" customHeight="1" x14ac:dyDescent="0.2">
      <c r="A92" s="17" t="s">
        <v>3</v>
      </c>
      <c r="B92" s="16" t="s">
        <v>2</v>
      </c>
      <c r="C92" s="15">
        <v>981675</v>
      </c>
      <c r="D92" s="15">
        <f>C92-E92</f>
        <v>956675</v>
      </c>
      <c r="E92" s="15">
        <v>25000</v>
      </c>
      <c r="F92" s="15">
        <v>615991.5</v>
      </c>
      <c r="G92" s="15">
        <f t="shared" si="12"/>
        <v>590991.5</v>
      </c>
      <c r="H92" s="15">
        <v>25000</v>
      </c>
      <c r="I92" s="14">
        <f t="shared" si="15"/>
        <v>62.749025899610359</v>
      </c>
      <c r="J92" s="14">
        <f t="shared" si="16"/>
        <v>61.775576867797319</v>
      </c>
      <c r="K92" s="18"/>
      <c r="L92" s="13"/>
    </row>
    <row r="93" spans="1:12" ht="22.5" customHeight="1" x14ac:dyDescent="0.2">
      <c r="A93" s="17" t="s">
        <v>1</v>
      </c>
      <c r="B93" s="16" t="s">
        <v>0</v>
      </c>
      <c r="C93" s="15">
        <v>4258302.5</v>
      </c>
      <c r="D93" s="15">
        <f>C93-E93</f>
        <v>4202870.9000000004</v>
      </c>
      <c r="E93" s="15">
        <v>55431.6</v>
      </c>
      <c r="F93" s="15">
        <v>4245442</v>
      </c>
      <c r="G93" s="15">
        <f t="shared" si="12"/>
        <v>4190010.4</v>
      </c>
      <c r="H93" s="15">
        <v>55431.6</v>
      </c>
      <c r="I93" s="14">
        <f t="shared" si="15"/>
        <v>99.697989985446071</v>
      </c>
      <c r="J93" s="14">
        <f t="shared" si="16"/>
        <v>99.694006779984591</v>
      </c>
      <c r="K93" s="14">
        <f>H93/E93*100</f>
        <v>100</v>
      </c>
      <c r="L93" s="13"/>
    </row>
    <row r="94" spans="1:12" s="11" customFormat="1" ht="20.25" customHeight="1" x14ac:dyDescent="0.2">
      <c r="A94" s="48"/>
      <c r="B94" s="48"/>
      <c r="C94" s="12"/>
      <c r="E94" s="12"/>
    </row>
    <row r="95" spans="1:12" s="2" customFormat="1" ht="15.75" hidden="1" customHeight="1" x14ac:dyDescent="0.2">
      <c r="B95" s="4"/>
      <c r="C95" s="3"/>
      <c r="E95" s="10"/>
    </row>
    <row r="96" spans="1:12" s="2" customFormat="1" ht="24" hidden="1" customHeight="1" x14ac:dyDescent="0.2">
      <c r="B96" s="4"/>
      <c r="C96" s="3"/>
      <c r="E96" s="3">
        <f>E8-E15</f>
        <v>1537190</v>
      </c>
      <c r="F96" s="3"/>
    </row>
    <row r="97" spans="2:6" s="2" customFormat="1" ht="15" x14ac:dyDescent="0.2">
      <c r="B97" s="4"/>
      <c r="C97" s="3"/>
      <c r="E97" s="9"/>
    </row>
    <row r="98" spans="2:6" s="2" customFormat="1" x14ac:dyDescent="0.2">
      <c r="B98" s="4"/>
      <c r="C98" s="3"/>
    </row>
    <row r="99" spans="2:6" s="2" customFormat="1" x14ac:dyDescent="0.2">
      <c r="B99" s="4"/>
      <c r="C99" s="3"/>
    </row>
    <row r="100" spans="2:6" s="2" customFormat="1" ht="15.75" x14ac:dyDescent="0.2">
      <c r="B100" s="4"/>
      <c r="C100" s="3"/>
      <c r="E100" s="8"/>
    </row>
    <row r="101" spans="2:6" s="2" customFormat="1" ht="22.5" x14ac:dyDescent="0.2">
      <c r="B101" s="4"/>
      <c r="C101" s="3"/>
      <c r="E101" s="7"/>
    </row>
    <row r="102" spans="2:6" s="2" customFormat="1" x14ac:dyDescent="0.2">
      <c r="B102" s="4"/>
      <c r="C102" s="3"/>
      <c r="E102" s="3"/>
    </row>
    <row r="103" spans="2:6" s="2" customFormat="1" x14ac:dyDescent="0.2">
      <c r="B103" s="4"/>
      <c r="C103" s="3"/>
      <c r="E103" s="3"/>
    </row>
    <row r="104" spans="2:6" s="2" customFormat="1" x14ac:dyDescent="0.2">
      <c r="B104" s="4"/>
      <c r="C104" s="3"/>
      <c r="E104" s="3"/>
    </row>
    <row r="105" spans="2:6" s="2" customFormat="1" x14ac:dyDescent="0.2">
      <c r="B105" s="4"/>
      <c r="C105" s="3"/>
      <c r="E105" s="3"/>
      <c r="F105" s="3"/>
    </row>
    <row r="106" spans="2:6" s="2" customFormat="1" x14ac:dyDescent="0.2">
      <c r="B106" s="4"/>
      <c r="C106" s="3"/>
      <c r="E106" s="3"/>
    </row>
    <row r="107" spans="2:6" s="2" customFormat="1" x14ac:dyDescent="0.2">
      <c r="B107" s="4"/>
      <c r="C107" s="3"/>
      <c r="E107" s="3"/>
    </row>
    <row r="108" spans="2:6" s="2" customFormat="1" ht="18.75" x14ac:dyDescent="0.2">
      <c r="B108" s="4"/>
      <c r="C108" s="3"/>
      <c r="E108" s="6"/>
    </row>
    <row r="109" spans="2:6" s="2" customFormat="1" x14ac:dyDescent="0.2">
      <c r="B109" s="4"/>
      <c r="C109" s="3"/>
      <c r="E109" s="3"/>
    </row>
    <row r="110" spans="2:6" s="2" customFormat="1" x14ac:dyDescent="0.2">
      <c r="B110" s="4"/>
      <c r="C110" s="3"/>
      <c r="E110" s="3"/>
    </row>
    <row r="111" spans="2:6" s="2" customFormat="1" x14ac:dyDescent="0.2">
      <c r="B111" s="4"/>
      <c r="C111" s="3"/>
      <c r="E111" s="5"/>
    </row>
    <row r="112" spans="2:6" s="2" customFormat="1" x14ac:dyDescent="0.2">
      <c r="B112" s="4"/>
      <c r="C112" s="3"/>
      <c r="E112" s="3"/>
    </row>
    <row r="113" spans="2:5" s="2" customFormat="1" x14ac:dyDescent="0.2">
      <c r="B113" s="4"/>
      <c r="C113" s="3"/>
      <c r="E113" s="3"/>
    </row>
    <row r="114" spans="2:5" s="2" customFormat="1" x14ac:dyDescent="0.2">
      <c r="B114" s="4"/>
      <c r="C114" s="3"/>
      <c r="E114" s="3"/>
    </row>
    <row r="115" spans="2:5" s="2" customFormat="1" x14ac:dyDescent="0.2">
      <c r="B115" s="4"/>
      <c r="C115" s="3"/>
      <c r="E115" s="3"/>
    </row>
  </sheetData>
  <autoFilter ref="A14:K93"/>
  <mergeCells count="16">
    <mergeCell ref="A94:B94"/>
    <mergeCell ref="H1:K1"/>
    <mergeCell ref="A2:K2"/>
    <mergeCell ref="A3:K3"/>
    <mergeCell ref="A5:A7"/>
    <mergeCell ref="B5:B7"/>
    <mergeCell ref="C5:K5"/>
    <mergeCell ref="C6:C7"/>
    <mergeCell ref="D6:D7"/>
    <mergeCell ref="E6:E7"/>
    <mergeCell ref="F6:F7"/>
    <mergeCell ref="G6:G7"/>
    <mergeCell ref="H6:H7"/>
    <mergeCell ref="I6:I7"/>
    <mergeCell ref="J6:J7"/>
    <mergeCell ref="K6:K7"/>
  </mergeCells>
  <pageMargins left="0.39370078740157483" right="0.39370078740157483" top="0.39370078740157483" bottom="0.74803149606299213" header="0.31496062992125984" footer="0.31496062992125984"/>
  <pageSetup paperSize="9" scale="46" fitToHeight="2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год</vt:lpstr>
      <vt:lpstr>'2024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Васютина Ольга Валерьевна</dc:creator>
  <cp:lastModifiedBy>Васютина Ольга Валерьевна</cp:lastModifiedBy>
  <cp:lastPrinted>2025-03-20T09:16:06Z</cp:lastPrinted>
  <dcterms:created xsi:type="dcterms:W3CDTF">2025-03-10T08:37:40Z</dcterms:created>
  <dcterms:modified xsi:type="dcterms:W3CDTF">2025-03-20T09:17:00Z</dcterms:modified>
</cp:coreProperties>
</file>